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CCD Documents\Any2017-18\"/>
    </mc:Choice>
  </mc:AlternateContent>
  <bookViews>
    <workbookView xWindow="0" yWindow="105" windowWidth="18165" windowHeight="4455"/>
  </bookViews>
  <sheets>
    <sheet name="Preinsc.16-17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6" i="2" l="1"/>
  <c r="N15" i="2" l="1"/>
  <c r="P15" i="2" s="1"/>
  <c r="N14" i="2"/>
  <c r="P14" i="2" s="1"/>
  <c r="N13" i="2"/>
  <c r="P13" i="2" s="1"/>
  <c r="H15" i="2"/>
  <c r="O15" i="2" s="1"/>
  <c r="H14" i="2"/>
  <c r="O14" i="2" s="1"/>
  <c r="H13" i="2"/>
  <c r="I13" i="2" s="1"/>
  <c r="P16" i="2" l="1"/>
  <c r="I14" i="2"/>
  <c r="I16" i="2" s="1"/>
  <c r="O13" i="2"/>
  <c r="I15" i="2"/>
  <c r="N16" i="2"/>
  <c r="C50" i="2"/>
  <c r="H7" i="2" l="1"/>
  <c r="H8" i="2"/>
  <c r="H6" i="2"/>
  <c r="N8" i="2"/>
  <c r="N7" i="2"/>
  <c r="N6" i="2"/>
  <c r="P6" i="2" s="1"/>
  <c r="M9" i="2"/>
  <c r="G20" i="2"/>
  <c r="G19" i="2"/>
  <c r="G18" i="2"/>
  <c r="G16" i="2"/>
  <c r="G9" i="2"/>
  <c r="G21" i="2" l="1"/>
  <c r="R8" i="2"/>
  <c r="J18" i="2"/>
  <c r="L20" i="2" l="1"/>
  <c r="L19" i="2"/>
  <c r="L18" i="2"/>
  <c r="R7" i="2"/>
  <c r="L9" i="2"/>
  <c r="L16" i="2"/>
  <c r="F20" i="2"/>
  <c r="F19" i="2"/>
  <c r="F18" i="2"/>
  <c r="F16" i="2"/>
  <c r="F9" i="2"/>
  <c r="Q6" i="2" l="1"/>
  <c r="R6" i="2"/>
  <c r="R15" i="2"/>
  <c r="R16" i="2"/>
  <c r="R13" i="2"/>
  <c r="L21" i="2"/>
  <c r="F21" i="2"/>
  <c r="R14" i="2"/>
  <c r="N9" i="2"/>
  <c r="T8" i="3"/>
  <c r="T7" i="3"/>
  <c r="T9" i="3" s="1"/>
  <c r="S9" i="3"/>
  <c r="R9" i="3"/>
  <c r="Q9" i="3"/>
  <c r="L14" i="3" l="1"/>
  <c r="L15" i="3"/>
  <c r="L13" i="3"/>
  <c r="E16" i="3"/>
  <c r="F16" i="3"/>
  <c r="G16" i="3"/>
  <c r="H16" i="3"/>
  <c r="I16" i="3"/>
  <c r="J16" i="3"/>
  <c r="K16" i="3"/>
  <c r="D16" i="3"/>
  <c r="G8" i="3"/>
  <c r="G9" i="3" s="1"/>
  <c r="G7" i="3"/>
  <c r="G6" i="3"/>
  <c r="H8" i="3"/>
  <c r="H7" i="3"/>
  <c r="H6" i="3"/>
  <c r="F9" i="3"/>
  <c r="E9" i="3"/>
  <c r="H9" i="3" s="1"/>
  <c r="D9" i="3"/>
  <c r="D16" i="2"/>
  <c r="O6" i="2" l="1"/>
  <c r="J19" i="2" l="1"/>
  <c r="K19" i="2"/>
  <c r="J20" i="2"/>
  <c r="K20" i="2"/>
  <c r="K18" i="2"/>
  <c r="K16" i="2"/>
  <c r="J16" i="2"/>
  <c r="R9" i="2" l="1"/>
  <c r="Q14" i="2"/>
  <c r="Q15" i="2"/>
  <c r="Q13" i="2"/>
  <c r="N20" i="2" l="1"/>
  <c r="Q8" i="2"/>
  <c r="Q20" i="2" s="1"/>
  <c r="N18" i="2"/>
  <c r="Q18" i="2"/>
  <c r="N19" i="2"/>
  <c r="Q7" i="2"/>
  <c r="Q19" i="2" s="1"/>
  <c r="E19" i="2"/>
  <c r="E20" i="2"/>
  <c r="D18" i="2"/>
  <c r="E18" i="2"/>
  <c r="D19" i="2"/>
  <c r="D20" i="2"/>
  <c r="C19" i="2"/>
  <c r="C20" i="2"/>
  <c r="C18" i="2"/>
  <c r="E16" i="2"/>
  <c r="H16" i="2" s="1"/>
  <c r="O16" i="2" s="1"/>
  <c r="C16" i="2"/>
  <c r="K9" i="2"/>
  <c r="K21" i="2" s="1"/>
  <c r="P8" i="2"/>
  <c r="P20" i="2" s="1"/>
  <c r="C9" i="2"/>
  <c r="D9" i="2"/>
  <c r="E9" i="2"/>
  <c r="O8" i="2"/>
  <c r="O7" i="2"/>
  <c r="I6" i="2"/>
  <c r="J9" i="2"/>
  <c r="H9" i="2" l="1"/>
  <c r="O9" i="2" s="1"/>
  <c r="Q16" i="2"/>
  <c r="E21" i="2"/>
  <c r="I18" i="2"/>
  <c r="O20" i="2"/>
  <c r="H20" i="2"/>
  <c r="O19" i="2"/>
  <c r="D21" i="2"/>
  <c r="C21" i="2"/>
  <c r="J21" i="2"/>
  <c r="H18" i="2"/>
  <c r="H19" i="2"/>
  <c r="P18" i="2"/>
  <c r="P7" i="2"/>
  <c r="I7" i="2"/>
  <c r="I8" i="2"/>
  <c r="P19" i="2" l="1"/>
  <c r="P9" i="2"/>
  <c r="P21" i="2" s="1"/>
  <c r="I19" i="2"/>
  <c r="N21" i="2"/>
  <c r="Q9" i="2"/>
  <c r="Q21" i="2" s="1"/>
  <c r="O21" i="2"/>
  <c r="H21" i="2"/>
  <c r="O18" i="2"/>
  <c r="I20" i="2"/>
  <c r="I9" i="2"/>
  <c r="I21" i="2" s="1"/>
</calcChain>
</file>

<file path=xl/sharedStrings.xml><?xml version="1.0" encoding="utf-8"?>
<sst xmlns="http://schemas.openxmlformats.org/spreadsheetml/2006/main" count="75" uniqueCount="42">
  <si>
    <t>Estudi</t>
  </si>
  <si>
    <t>Estudiants 
assignats 1a pref.</t>
  </si>
  <si>
    <t>Places Of.</t>
  </si>
  <si>
    <t>Dif.D-O</t>
  </si>
  <si>
    <t>Total
preinsc.</t>
  </si>
  <si>
    <t xml:space="preserve">TOTAL </t>
  </si>
  <si>
    <t>Estudiants 
assignats resta pref.</t>
  </si>
  <si>
    <t xml:space="preserve">diferencies matriculats
</t>
  </si>
  <si>
    <t>TOTALS MATRICULATS</t>
  </si>
  <si>
    <t>Desenvolupament prod.</t>
  </si>
  <si>
    <t>Grau àmbit Industrial</t>
  </si>
  <si>
    <t>Grau en Disseny Industrial i Desenvolupament Prod.</t>
  </si>
  <si>
    <t>Grau en Sistemes Electrònics</t>
  </si>
  <si>
    <t>Grau Informàtica</t>
  </si>
  <si>
    <t>Grau Mecànica</t>
  </si>
  <si>
    <t>Grau Electricitat</t>
  </si>
  <si>
    <t>Grau Electrònica i Automàtica Ind.</t>
  </si>
  <si>
    <t>Grau Àmbit Industrial</t>
  </si>
  <si>
    <t>Places restants</t>
  </si>
  <si>
    <t>Total</t>
  </si>
  <si>
    <t>Diferències</t>
  </si>
  <si>
    <t>matriculats primera errors dobles correc.
en juliol 13</t>
  </si>
  <si>
    <t>matriculats 1a pref.
en juliol 17</t>
  </si>
  <si>
    <t>% matriculats</t>
  </si>
  <si>
    <t xml:space="preserve"> </t>
  </si>
  <si>
    <t>Juliol 2015</t>
  </si>
  <si>
    <t>Juliol 2016</t>
  </si>
  <si>
    <t>% 2016 respecte  2015</t>
  </si>
  <si>
    <t>Dif</t>
  </si>
  <si>
    <t>Evolucio</t>
  </si>
  <si>
    <t>Promedio</t>
  </si>
  <si>
    <t>Estudiants de 2ona a 8 ena pref</t>
  </si>
  <si>
    <t>Matricula de 2ona a 8 ena pref</t>
  </si>
  <si>
    <t>MATRICULA GENERAL 16-17</t>
  </si>
  <si>
    <t>MUESAEI</t>
  </si>
  <si>
    <t>Setembre</t>
  </si>
  <si>
    <t>Matriculats</t>
  </si>
  <si>
    <t>Mobilitat</t>
  </si>
  <si>
    <t>Any passat 2016-17</t>
  </si>
  <si>
    <t>PREINSCRIPCIÓ 2017-18</t>
  </si>
  <si>
    <t>MATRICULA GENERAL 17-18</t>
  </si>
  <si>
    <t>MBDesign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</si>
</sst>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3" xfId="0" applyFill="1" applyBorder="1"/>
    <xf numFmtId="0" fontId="0" fillId="2" borderId="4" xfId="0" applyFill="1" applyBorder="1"/>
    <xf numFmtId="0" fontId="1" fillId="0" borderId="6" xfId="0" applyFont="1" applyBorder="1"/>
    <xf numFmtId="0" fontId="0" fillId="0" borderId="0" xfId="0" applyBorder="1"/>
    <xf numFmtId="0" fontId="2" fillId="2" borderId="7" xfId="0" applyFont="1" applyFill="1" applyBorder="1"/>
    <xf numFmtId="0" fontId="3" fillId="2" borderId="2" xfId="0" applyFont="1" applyFill="1" applyBorder="1"/>
    <xf numFmtId="0" fontId="3" fillId="2" borderId="8" xfId="0" applyFont="1" applyFill="1" applyBorder="1" applyAlignment="1">
      <alignment wrapText="1"/>
    </xf>
    <xf numFmtId="0" fontId="1" fillId="0" borderId="9" xfId="0" applyFont="1" applyBorder="1"/>
    <xf numFmtId="0" fontId="0" fillId="0" borderId="10" xfId="0" applyBorder="1"/>
    <xf numFmtId="0" fontId="1" fillId="0" borderId="11" xfId="0" applyFont="1" applyBorder="1"/>
    <xf numFmtId="0" fontId="1" fillId="0" borderId="7" xfId="0" applyFont="1" applyBorder="1"/>
    <xf numFmtId="0" fontId="3" fillId="2" borderId="12" xfId="0" applyFont="1" applyFill="1" applyBorder="1"/>
    <xf numFmtId="0" fontId="0" fillId="0" borderId="13" xfId="0" applyBorder="1"/>
    <xf numFmtId="0" fontId="0" fillId="0" borderId="14" xfId="0" applyBorder="1"/>
    <xf numFmtId="0" fontId="3" fillId="2" borderId="5" xfId="0" applyFont="1" applyFill="1" applyBorder="1" applyAlignment="1">
      <alignment wrapText="1"/>
    </xf>
    <xf numFmtId="0" fontId="1" fillId="0" borderId="1" xfId="0" applyFont="1" applyBorder="1"/>
    <xf numFmtId="0" fontId="0" fillId="0" borderId="8" xfId="0" applyBorder="1"/>
    <xf numFmtId="0" fontId="4" fillId="0" borderId="1" xfId="0" applyFont="1" applyBorder="1"/>
    <xf numFmtId="0" fontId="0" fillId="0" borderId="15" xfId="0" applyBorder="1"/>
    <xf numFmtId="0" fontId="3" fillId="2" borderId="5" xfId="0" applyFont="1" applyFill="1" applyBorder="1" applyAlignment="1">
      <alignment vertical="top" wrapText="1"/>
    </xf>
    <xf numFmtId="0" fontId="5" fillId="0" borderId="0" xfId="0" applyFont="1"/>
    <xf numFmtId="0" fontId="0" fillId="0" borderId="1" xfId="0" applyFill="1" applyBorder="1"/>
    <xf numFmtId="0" fontId="3" fillId="2" borderId="16" xfId="0" applyFont="1" applyFill="1" applyBorder="1" applyAlignment="1">
      <alignment wrapText="1"/>
    </xf>
    <xf numFmtId="10" fontId="0" fillId="0" borderId="0" xfId="1" applyNumberFormat="1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horizontal="right" vertical="center" wrapText="1"/>
    </xf>
    <xf numFmtId="9" fontId="0" fillId="0" borderId="1" xfId="1" applyFont="1" applyBorder="1"/>
    <xf numFmtId="9" fontId="1" fillId="0" borderId="1" xfId="1" applyFont="1" applyBorder="1"/>
    <xf numFmtId="0" fontId="3" fillId="2" borderId="1" xfId="0" applyFont="1" applyFill="1" applyBorder="1" applyAlignment="1">
      <alignment horizontal="center" wrapText="1"/>
    </xf>
    <xf numFmtId="0" fontId="7" fillId="0" borderId="0" xfId="0" applyFont="1"/>
    <xf numFmtId="0" fontId="0" fillId="0" borderId="0" xfId="0" applyFont="1" applyFill="1" applyBorder="1"/>
    <xf numFmtId="9" fontId="0" fillId="0" borderId="0" xfId="1" applyFont="1"/>
    <xf numFmtId="0" fontId="4" fillId="0" borderId="0" xfId="0" applyFont="1" applyBorder="1"/>
    <xf numFmtId="0" fontId="1" fillId="0" borderId="0" xfId="0" applyFont="1" applyBorder="1"/>
    <xf numFmtId="0" fontId="3" fillId="2" borderId="0" xfId="0" applyFont="1" applyFill="1" applyBorder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8" fillId="0" borderId="1" xfId="0" applyFont="1" applyBorder="1"/>
    <xf numFmtId="0" fontId="8" fillId="0" borderId="10" xfId="0" applyFont="1" applyBorder="1"/>
    <xf numFmtId="0" fontId="2" fillId="0" borderId="9" xfId="0" applyFont="1" applyBorder="1"/>
    <xf numFmtId="0" fontId="7" fillId="0" borderId="1" xfId="0" applyFont="1" applyBorder="1"/>
    <xf numFmtId="0" fontId="0" fillId="0" borderId="17" xfId="0" applyBorder="1"/>
    <xf numFmtId="0" fontId="3" fillId="2" borderId="1" xfId="0" applyFont="1" applyFill="1" applyBorder="1" applyAlignment="1">
      <alignment horizont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Hoja3!$C$13</c:f>
              <c:strCache>
                <c:ptCount val="1"/>
                <c:pt idx="0">
                  <c:v>Grau àmbit Industrial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Hoja3!$D$12:$K$12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Hoja3!$D$13:$K$13</c:f>
              <c:numCache>
                <c:formatCode>General</c:formatCode>
                <c:ptCount val="8"/>
                <c:pt idx="0">
                  <c:v>53</c:v>
                </c:pt>
                <c:pt idx="1">
                  <c:v>70</c:v>
                </c:pt>
                <c:pt idx="2">
                  <c:v>109</c:v>
                </c:pt>
                <c:pt idx="3">
                  <c:v>98</c:v>
                </c:pt>
                <c:pt idx="4">
                  <c:v>85</c:v>
                </c:pt>
                <c:pt idx="5">
                  <c:v>88</c:v>
                </c:pt>
                <c:pt idx="6">
                  <c:v>67</c:v>
                </c:pt>
                <c:pt idx="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1-41AF-97DB-8D0FC85E9DE7}"/>
            </c:ext>
          </c:extLst>
        </c:ser>
        <c:ser>
          <c:idx val="1"/>
          <c:order val="1"/>
          <c:tx>
            <c:strRef>
              <c:f>Hoja3!$C$14</c:f>
              <c:strCache>
                <c:ptCount val="1"/>
                <c:pt idx="0">
                  <c:v>Grau en Disseny Industrial i Desenvolupament Prod.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Hoja3!$D$12:$K$12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Hoja3!$D$14:$K$14</c:f>
              <c:numCache>
                <c:formatCode>General</c:formatCode>
                <c:ptCount val="8"/>
                <c:pt idx="0">
                  <c:v>78</c:v>
                </c:pt>
                <c:pt idx="1">
                  <c:v>61</c:v>
                </c:pt>
                <c:pt idx="2">
                  <c:v>67</c:v>
                </c:pt>
                <c:pt idx="3">
                  <c:v>60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1-41AF-97DB-8D0FC85E9DE7}"/>
            </c:ext>
          </c:extLst>
        </c:ser>
        <c:ser>
          <c:idx val="2"/>
          <c:order val="2"/>
          <c:tx>
            <c:strRef>
              <c:f>Hoja3!$C$15</c:f>
              <c:strCache>
                <c:ptCount val="1"/>
                <c:pt idx="0">
                  <c:v>Grau Informàtica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Hoja3!$D$12:$K$12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Hoja3!$D$15:$K$15</c:f>
              <c:numCache>
                <c:formatCode>General</c:formatCode>
                <c:ptCount val="8"/>
                <c:pt idx="0">
                  <c:v>14</c:v>
                </c:pt>
                <c:pt idx="1">
                  <c:v>22</c:v>
                </c:pt>
                <c:pt idx="2">
                  <c:v>30</c:v>
                </c:pt>
                <c:pt idx="3">
                  <c:v>34</c:v>
                </c:pt>
                <c:pt idx="4">
                  <c:v>17</c:v>
                </c:pt>
                <c:pt idx="5">
                  <c:v>15</c:v>
                </c:pt>
                <c:pt idx="6">
                  <c:v>28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41-41AF-97DB-8D0FC85E9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609752"/>
        <c:axId val="221716312"/>
      </c:barChart>
      <c:lineChart>
        <c:grouping val="standard"/>
        <c:varyColors val="0"/>
        <c:ser>
          <c:idx val="3"/>
          <c:order val="3"/>
          <c:tx>
            <c:strRef>
              <c:f>Hoja3!$C$16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Hoja3!$D$12:$K$12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Hoja3!$D$16:$K$16</c:f>
              <c:numCache>
                <c:formatCode>General</c:formatCode>
                <c:ptCount val="8"/>
                <c:pt idx="0">
                  <c:v>145</c:v>
                </c:pt>
                <c:pt idx="1">
                  <c:v>153</c:v>
                </c:pt>
                <c:pt idx="2">
                  <c:v>206</c:v>
                </c:pt>
                <c:pt idx="3">
                  <c:v>192</c:v>
                </c:pt>
                <c:pt idx="4">
                  <c:v>183</c:v>
                </c:pt>
                <c:pt idx="5">
                  <c:v>184</c:v>
                </c:pt>
                <c:pt idx="6">
                  <c:v>176</c:v>
                </c:pt>
                <c:pt idx="7">
                  <c:v>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41-41AF-97DB-8D0FC85E9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09752"/>
        <c:axId val="221716312"/>
      </c:lineChart>
      <c:catAx>
        <c:axId val="22660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1716312"/>
        <c:crosses val="autoZero"/>
        <c:auto val="1"/>
        <c:lblAlgn val="ctr"/>
        <c:lblOffset val="100"/>
        <c:noMultiLvlLbl val="0"/>
      </c:catAx>
      <c:valAx>
        <c:axId val="22171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6609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17</xdr:row>
      <xdr:rowOff>109536</xdr:rowOff>
    </xdr:from>
    <xdr:to>
      <xdr:col>9</xdr:col>
      <xdr:colOff>295275</xdr:colOff>
      <xdr:row>42</xdr:row>
      <xdr:rowOff>9524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50"/>
  <sheetViews>
    <sheetView tabSelected="1" zoomScale="90" zoomScaleNormal="90" workbookViewId="0">
      <selection activeCell="D29" sqref="D29"/>
    </sheetView>
  </sheetViews>
  <sheetFormatPr defaultColWidth="11.42578125" defaultRowHeight="12.75" x14ac:dyDescent="0.2"/>
  <cols>
    <col min="2" max="2" width="29.7109375" customWidth="1"/>
    <col min="8" max="8" width="12.28515625" bestFit="1" customWidth="1"/>
  </cols>
  <sheetData>
    <row r="2" spans="2:20" ht="13.5" thickBot="1" x14ac:dyDescent="0.25"/>
    <row r="3" spans="2:20" ht="34.5" customHeight="1" thickBot="1" x14ac:dyDescent="0.3">
      <c r="B3" s="6" t="s">
        <v>39</v>
      </c>
      <c r="C3" s="6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</row>
    <row r="4" spans="2:20" ht="48.75" customHeight="1" thickBot="1" x14ac:dyDescent="0.25">
      <c r="B4" s="7" t="s">
        <v>0</v>
      </c>
      <c r="C4" s="8" t="s">
        <v>2</v>
      </c>
      <c r="D4" s="8" t="s">
        <v>1</v>
      </c>
      <c r="E4" s="8" t="s">
        <v>6</v>
      </c>
      <c r="F4" s="8" t="s">
        <v>31</v>
      </c>
      <c r="G4" s="8" t="s">
        <v>35</v>
      </c>
      <c r="H4" s="8" t="s">
        <v>4</v>
      </c>
      <c r="I4" s="13" t="s">
        <v>3</v>
      </c>
      <c r="J4" s="21" t="s">
        <v>22</v>
      </c>
      <c r="K4" s="21" t="s">
        <v>21</v>
      </c>
      <c r="L4" s="8" t="s">
        <v>32</v>
      </c>
      <c r="M4" s="37" t="s">
        <v>35</v>
      </c>
      <c r="N4" s="16" t="s">
        <v>36</v>
      </c>
      <c r="O4" s="16" t="s">
        <v>7</v>
      </c>
      <c r="P4" s="16" t="s">
        <v>18</v>
      </c>
      <c r="Q4" s="24" t="s">
        <v>23</v>
      </c>
    </row>
    <row r="5" spans="2:20" ht="18" x14ac:dyDescent="0.25">
      <c r="B5" s="1"/>
      <c r="C5" s="1"/>
      <c r="D5" s="1"/>
      <c r="E5" s="1"/>
      <c r="F5" s="1"/>
      <c r="G5" s="1"/>
      <c r="H5" s="1"/>
      <c r="I5" s="14"/>
      <c r="J5" s="17"/>
      <c r="K5" s="17"/>
      <c r="L5" s="17"/>
      <c r="M5" s="17"/>
      <c r="N5" s="17"/>
      <c r="O5" s="17"/>
    </row>
    <row r="6" spans="2:20" ht="18" x14ac:dyDescent="0.25">
      <c r="B6" s="1" t="s">
        <v>10</v>
      </c>
      <c r="C6" s="40">
        <v>200</v>
      </c>
      <c r="D6" s="1">
        <v>81</v>
      </c>
      <c r="E6" s="1">
        <v>16</v>
      </c>
      <c r="F6" s="1">
        <v>19</v>
      </c>
      <c r="G6" s="1">
        <v>58</v>
      </c>
      <c r="H6" s="1">
        <f>D6+E6+F6+G6</f>
        <v>174</v>
      </c>
      <c r="I6" s="15">
        <f>H6-C6</f>
        <v>-26</v>
      </c>
      <c r="J6" s="17">
        <v>73</v>
      </c>
      <c r="K6" s="17">
        <v>14</v>
      </c>
      <c r="L6" s="17">
        <v>17</v>
      </c>
      <c r="M6" s="17">
        <v>48</v>
      </c>
      <c r="N6" s="38">
        <f>K6+J6+L6+M6</f>
        <v>152</v>
      </c>
      <c r="O6" s="17">
        <f>H6-J6-K6</f>
        <v>87</v>
      </c>
      <c r="P6" s="38">
        <f>C6-N6</f>
        <v>48</v>
      </c>
      <c r="Q6" s="25">
        <f>N6/C6</f>
        <v>0.76</v>
      </c>
      <c r="R6" s="25">
        <f>(N6-N13)/N13</f>
        <v>4.8275862068965517E-2</v>
      </c>
    </row>
    <row r="7" spans="2:20" ht="18" x14ac:dyDescent="0.25">
      <c r="B7" s="1" t="s">
        <v>11</v>
      </c>
      <c r="C7" s="40">
        <v>100</v>
      </c>
      <c r="D7" s="1">
        <v>86</v>
      </c>
      <c r="E7" s="1">
        <v>16</v>
      </c>
      <c r="F7" s="1">
        <v>27</v>
      </c>
      <c r="G7" s="1">
        <v>0</v>
      </c>
      <c r="H7" s="1">
        <f t="shared" ref="H7:H9" si="0">D7+E7+F7+G7</f>
        <v>129</v>
      </c>
      <c r="I7" s="15">
        <f>H7-C7</f>
        <v>29</v>
      </c>
      <c r="J7" s="17">
        <v>69</v>
      </c>
      <c r="K7" s="17">
        <v>16</v>
      </c>
      <c r="L7" s="17">
        <v>15</v>
      </c>
      <c r="M7" s="17">
        <v>0</v>
      </c>
      <c r="N7" s="38">
        <f>K7+J7+L7+M7</f>
        <v>100</v>
      </c>
      <c r="O7" s="17">
        <f>H7-J7-K7</f>
        <v>44</v>
      </c>
      <c r="P7" s="38">
        <f>C7-N7</f>
        <v>0</v>
      </c>
      <c r="Q7" s="25">
        <f>N7/C7</f>
        <v>1</v>
      </c>
      <c r="R7" s="25">
        <f t="shared" ref="R7:R9" si="1">(N7-N14)/N14</f>
        <v>-9.90990990990991E-2</v>
      </c>
    </row>
    <row r="8" spans="2:20" ht="18.75" thickBot="1" x14ac:dyDescent="0.3">
      <c r="B8" s="10" t="s">
        <v>13</v>
      </c>
      <c r="C8" s="41">
        <v>50</v>
      </c>
      <c r="D8" s="10">
        <v>26</v>
      </c>
      <c r="E8" s="10">
        <v>18</v>
      </c>
      <c r="F8" s="10">
        <v>35</v>
      </c>
      <c r="G8" s="10">
        <v>0</v>
      </c>
      <c r="H8" s="1">
        <f t="shared" si="0"/>
        <v>79</v>
      </c>
      <c r="I8" s="15">
        <f>H8-C8</f>
        <v>29</v>
      </c>
      <c r="J8" s="17">
        <v>23</v>
      </c>
      <c r="K8" s="17">
        <v>18</v>
      </c>
      <c r="L8" s="17">
        <v>19</v>
      </c>
      <c r="M8" s="17">
        <v>0</v>
      </c>
      <c r="N8" s="38">
        <f>K8+J8+L8+M8</f>
        <v>60</v>
      </c>
      <c r="O8" s="17">
        <f>H8-J8-K8</f>
        <v>38</v>
      </c>
      <c r="P8" s="38">
        <f>C8-N8</f>
        <v>-10</v>
      </c>
      <c r="Q8" s="25">
        <f>N8/C8</f>
        <v>1.2</v>
      </c>
      <c r="R8" s="25">
        <f t="shared" si="1"/>
        <v>-7.6923076923076927E-2</v>
      </c>
    </row>
    <row r="9" spans="2:20" ht="18.75" thickBot="1" x14ac:dyDescent="0.3">
      <c r="B9" s="12" t="s">
        <v>5</v>
      </c>
      <c r="C9" s="42">
        <f>SUM(C6:C8)</f>
        <v>350</v>
      </c>
      <c r="D9" s="9">
        <f>SUM(D6:D8)</f>
        <v>193</v>
      </c>
      <c r="E9" s="9">
        <f>SUM(E6:E8)</f>
        <v>50</v>
      </c>
      <c r="F9" s="9">
        <f>SUM(F6:F8)</f>
        <v>81</v>
      </c>
      <c r="G9" s="9">
        <f>SUM(G6:G8)</f>
        <v>58</v>
      </c>
      <c r="H9" s="1">
        <f t="shared" si="0"/>
        <v>382</v>
      </c>
      <c r="I9" s="11">
        <f t="shared" ref="I9:N9" si="2">SUM(I6:I8)</f>
        <v>32</v>
      </c>
      <c r="J9" s="4">
        <f t="shared" si="2"/>
        <v>165</v>
      </c>
      <c r="K9" s="4">
        <f t="shared" si="2"/>
        <v>48</v>
      </c>
      <c r="L9" s="36">
        <f t="shared" si="2"/>
        <v>51</v>
      </c>
      <c r="M9" s="36">
        <f t="shared" si="2"/>
        <v>48</v>
      </c>
      <c r="N9" s="39">
        <f t="shared" si="2"/>
        <v>312</v>
      </c>
      <c r="O9" s="17">
        <f>H9-J9-K9</f>
        <v>169</v>
      </c>
      <c r="P9" s="39">
        <f>SUM(P6:P8)</f>
        <v>38</v>
      </c>
      <c r="Q9" s="25">
        <f>N9/C9</f>
        <v>0.89142857142857146</v>
      </c>
      <c r="R9" s="25">
        <f t="shared" si="1"/>
        <v>-2.8037383177570093E-2</v>
      </c>
    </row>
    <row r="10" spans="2:20" x14ac:dyDescent="0.2">
      <c r="T10" t="s">
        <v>24</v>
      </c>
    </row>
    <row r="12" spans="2:20" ht="15.75" x14ac:dyDescent="0.25">
      <c r="B12" s="22" t="s">
        <v>38</v>
      </c>
      <c r="C12" s="5"/>
      <c r="D12" s="5"/>
    </row>
    <row r="13" spans="2:20" ht="18" x14ac:dyDescent="0.25">
      <c r="B13" s="1" t="s">
        <v>10</v>
      </c>
      <c r="C13" s="1">
        <v>200</v>
      </c>
      <c r="D13" s="1">
        <v>95</v>
      </c>
      <c r="E13" s="1">
        <v>12</v>
      </c>
      <c r="F13" s="1">
        <v>18</v>
      </c>
      <c r="G13" s="1">
        <v>38</v>
      </c>
      <c r="H13" s="1">
        <f>D13+E13+F13+G13</f>
        <v>163</v>
      </c>
      <c r="I13" s="15">
        <f>H13-C13</f>
        <v>-37</v>
      </c>
      <c r="J13" s="17">
        <v>88</v>
      </c>
      <c r="K13" s="17">
        <v>12</v>
      </c>
      <c r="L13" s="17">
        <v>11</v>
      </c>
      <c r="M13" s="17">
        <v>34</v>
      </c>
      <c r="N13" s="38">
        <f>K13+J13+L13+M13</f>
        <v>145</v>
      </c>
      <c r="O13" s="17">
        <f>H13-J13-K13</f>
        <v>63</v>
      </c>
      <c r="P13" s="38">
        <f>C13-N13</f>
        <v>55</v>
      </c>
      <c r="Q13" s="25">
        <f>N13/C13</f>
        <v>0.72499999999999998</v>
      </c>
      <c r="R13">
        <f t="shared" ref="R13:R15" si="3">L13/$F$16*$F$9</f>
        <v>13.102941176470589</v>
      </c>
    </row>
    <row r="14" spans="2:20" ht="18" x14ac:dyDescent="0.25">
      <c r="B14" s="1" t="s">
        <v>11</v>
      </c>
      <c r="C14" s="1">
        <v>100</v>
      </c>
      <c r="D14" s="1">
        <v>75</v>
      </c>
      <c r="E14" s="1">
        <v>29</v>
      </c>
      <c r="F14" s="1">
        <v>28</v>
      </c>
      <c r="G14" s="1">
        <v>0</v>
      </c>
      <c r="H14" s="1">
        <f t="shared" ref="H14:H16" si="4">D14+E14+F14+G14</f>
        <v>132</v>
      </c>
      <c r="I14" s="15">
        <f>H14-C14</f>
        <v>32</v>
      </c>
      <c r="J14" s="17">
        <v>67</v>
      </c>
      <c r="K14" s="17">
        <v>25</v>
      </c>
      <c r="L14" s="17">
        <v>19</v>
      </c>
      <c r="M14" s="17">
        <v>0</v>
      </c>
      <c r="N14" s="38">
        <f>K14+J14+L14+M14</f>
        <v>111</v>
      </c>
      <c r="O14" s="17">
        <f>H14-J14-K14</f>
        <v>40</v>
      </c>
      <c r="P14" s="38">
        <f>C14-N14</f>
        <v>-11</v>
      </c>
      <c r="Q14" s="25">
        <f>N14/C14</f>
        <v>1.1100000000000001</v>
      </c>
      <c r="R14">
        <f t="shared" si="3"/>
        <v>22.632352941176471</v>
      </c>
    </row>
    <row r="15" spans="2:20" ht="18.75" thickBot="1" x14ac:dyDescent="0.3">
      <c r="B15" s="1" t="s">
        <v>13</v>
      </c>
      <c r="C15" s="1">
        <v>50</v>
      </c>
      <c r="D15" s="10">
        <v>35</v>
      </c>
      <c r="E15" s="10">
        <v>18</v>
      </c>
      <c r="F15" s="10">
        <v>22</v>
      </c>
      <c r="G15" s="10">
        <v>0</v>
      </c>
      <c r="H15" s="1">
        <f t="shared" si="4"/>
        <v>75</v>
      </c>
      <c r="I15" s="15">
        <f>H15-C15</f>
        <v>25</v>
      </c>
      <c r="J15" s="17">
        <v>32</v>
      </c>
      <c r="K15" s="17">
        <v>17</v>
      </c>
      <c r="L15" s="17">
        <v>16</v>
      </c>
      <c r="M15" s="17">
        <v>0</v>
      </c>
      <c r="N15" s="38">
        <f>K15+J15+L15+M15</f>
        <v>65</v>
      </c>
      <c r="O15" s="17">
        <f>H15-J15-K15</f>
        <v>26</v>
      </c>
      <c r="P15" s="38">
        <f>C15-N15</f>
        <v>-15</v>
      </c>
      <c r="Q15" s="25">
        <f>N15/C15</f>
        <v>1.3</v>
      </c>
      <c r="R15">
        <f t="shared" si="3"/>
        <v>19.058823529411764</v>
      </c>
    </row>
    <row r="16" spans="2:20" ht="18.75" thickBot="1" x14ac:dyDescent="0.3">
      <c r="B16" s="23" t="s">
        <v>19</v>
      </c>
      <c r="C16" s="1">
        <f t="shared" ref="C16:G16" si="5">SUM(C13:C15)</f>
        <v>350</v>
      </c>
      <c r="D16" s="9">
        <f t="shared" si="5"/>
        <v>205</v>
      </c>
      <c r="E16" s="1">
        <f t="shared" si="5"/>
        <v>59</v>
      </c>
      <c r="F16" s="9">
        <f t="shared" si="5"/>
        <v>68</v>
      </c>
      <c r="G16" s="9">
        <f t="shared" si="5"/>
        <v>38</v>
      </c>
      <c r="H16" s="1">
        <f t="shared" si="4"/>
        <v>370</v>
      </c>
      <c r="I16" s="11">
        <f t="shared" ref="I16" si="6">SUM(I13:I15)</f>
        <v>20</v>
      </c>
      <c r="J16" s="1">
        <f>SUM(J13:J15)</f>
        <v>187</v>
      </c>
      <c r="K16" s="1">
        <f>SUM(K13:K15)</f>
        <v>54</v>
      </c>
      <c r="L16" s="1">
        <f>SUM(L13:L15)</f>
        <v>46</v>
      </c>
      <c r="M16" s="1">
        <v>0</v>
      </c>
      <c r="N16" s="39">
        <f t="shared" ref="N16" si="7">SUM(N13:N15)</f>
        <v>321</v>
      </c>
      <c r="O16" s="17">
        <f>H16-J16-K16</f>
        <v>129</v>
      </c>
      <c r="P16" s="39">
        <f>SUM(P13:P15)</f>
        <v>29</v>
      </c>
      <c r="Q16" s="25">
        <f>N16/C16</f>
        <v>0.91714285714285715</v>
      </c>
      <c r="R16">
        <f>L16/$F$16*$F$9</f>
        <v>54.794117647058826</v>
      </c>
    </row>
    <row r="17" spans="2:17" ht="15.75" x14ac:dyDescent="0.25">
      <c r="B17" s="22" t="s">
        <v>20</v>
      </c>
    </row>
    <row r="18" spans="2:17" x14ac:dyDescent="0.2">
      <c r="B18" s="1" t="s">
        <v>10</v>
      </c>
      <c r="C18" s="1">
        <f t="shared" ref="C18:H18" si="8">C6-C13</f>
        <v>0</v>
      </c>
      <c r="D18" s="1">
        <f t="shared" si="8"/>
        <v>-14</v>
      </c>
      <c r="E18" s="1">
        <f t="shared" si="8"/>
        <v>4</v>
      </c>
      <c r="F18" s="1">
        <f t="shared" si="8"/>
        <v>1</v>
      </c>
      <c r="G18" s="1">
        <f t="shared" si="8"/>
        <v>20</v>
      </c>
      <c r="H18" s="1">
        <f t="shared" si="8"/>
        <v>11</v>
      </c>
      <c r="I18" s="1">
        <f t="shared" ref="I18:Q21" si="9">I6-I13</f>
        <v>11</v>
      </c>
      <c r="J18" s="1">
        <f>J6-J13</f>
        <v>-15</v>
      </c>
      <c r="K18" s="1">
        <f t="shared" si="9"/>
        <v>2</v>
      </c>
      <c r="L18" s="1">
        <f t="shared" ref="L18" si="10">L6-L13</f>
        <v>6</v>
      </c>
      <c r="M18" s="1"/>
      <c r="N18" s="1">
        <f t="shared" si="9"/>
        <v>7</v>
      </c>
      <c r="O18" s="1">
        <f t="shared" si="9"/>
        <v>24</v>
      </c>
      <c r="P18" s="1">
        <f t="shared" si="9"/>
        <v>-7</v>
      </c>
      <c r="Q18" s="25">
        <f t="shared" si="9"/>
        <v>3.5000000000000031E-2</v>
      </c>
    </row>
    <row r="19" spans="2:17" x14ac:dyDescent="0.2">
      <c r="B19" s="1" t="s">
        <v>11</v>
      </c>
      <c r="C19" s="1">
        <f t="shared" ref="C19:H21" si="11">C7-C14</f>
        <v>0</v>
      </c>
      <c r="D19" s="1">
        <f t="shared" si="11"/>
        <v>11</v>
      </c>
      <c r="E19" s="1">
        <f t="shared" si="11"/>
        <v>-13</v>
      </c>
      <c r="F19" s="1">
        <f t="shared" ref="F19:G19" si="12">F7-F14</f>
        <v>-1</v>
      </c>
      <c r="G19" s="1">
        <f t="shared" si="12"/>
        <v>0</v>
      </c>
      <c r="H19" s="1">
        <f t="shared" si="11"/>
        <v>-3</v>
      </c>
      <c r="I19" s="1">
        <f t="shared" si="9"/>
        <v>-3</v>
      </c>
      <c r="J19" s="1">
        <f t="shared" si="9"/>
        <v>2</v>
      </c>
      <c r="K19" s="1">
        <f t="shared" si="9"/>
        <v>-9</v>
      </c>
      <c r="L19" s="1">
        <f t="shared" ref="L19" si="13">L7-L14</f>
        <v>-4</v>
      </c>
      <c r="M19" s="1"/>
      <c r="N19" s="1">
        <f t="shared" si="9"/>
        <v>-11</v>
      </c>
      <c r="O19" s="1">
        <f t="shared" si="9"/>
        <v>4</v>
      </c>
      <c r="P19" s="1">
        <f t="shared" si="9"/>
        <v>11</v>
      </c>
      <c r="Q19" s="25">
        <f t="shared" si="9"/>
        <v>-0.1100000000000001</v>
      </c>
    </row>
    <row r="20" spans="2:17" x14ac:dyDescent="0.2">
      <c r="B20" s="1" t="s">
        <v>13</v>
      </c>
      <c r="C20" s="1">
        <f t="shared" si="11"/>
        <v>0</v>
      </c>
      <c r="D20" s="1">
        <f t="shared" si="11"/>
        <v>-9</v>
      </c>
      <c r="E20" s="1">
        <f t="shared" si="11"/>
        <v>0</v>
      </c>
      <c r="F20" s="1">
        <f t="shared" ref="F20:G20" si="14">F8-F15</f>
        <v>13</v>
      </c>
      <c r="G20" s="1">
        <f t="shared" si="14"/>
        <v>0</v>
      </c>
      <c r="H20" s="1">
        <f t="shared" si="11"/>
        <v>4</v>
      </c>
      <c r="I20" s="1">
        <f t="shared" si="9"/>
        <v>4</v>
      </c>
      <c r="J20" s="1">
        <f t="shared" si="9"/>
        <v>-9</v>
      </c>
      <c r="K20" s="1">
        <f t="shared" si="9"/>
        <v>1</v>
      </c>
      <c r="L20" s="1">
        <f t="shared" ref="L20" si="15">L8-L15</f>
        <v>3</v>
      </c>
      <c r="M20" s="1"/>
      <c r="N20" s="1">
        <f t="shared" si="9"/>
        <v>-5</v>
      </c>
      <c r="O20" s="1">
        <f t="shared" si="9"/>
        <v>12</v>
      </c>
      <c r="P20" s="1">
        <f t="shared" si="9"/>
        <v>5</v>
      </c>
      <c r="Q20" s="25">
        <f t="shared" si="9"/>
        <v>-0.10000000000000009</v>
      </c>
    </row>
    <row r="21" spans="2:17" x14ac:dyDescent="0.2">
      <c r="B21" s="23" t="s">
        <v>19</v>
      </c>
      <c r="C21" s="1">
        <f t="shared" si="11"/>
        <v>0</v>
      </c>
      <c r="D21" s="1">
        <f t="shared" si="11"/>
        <v>-12</v>
      </c>
      <c r="E21" s="1">
        <f t="shared" si="11"/>
        <v>-9</v>
      </c>
      <c r="F21" s="1">
        <f t="shared" ref="F21:G21" si="16">F9-F16</f>
        <v>13</v>
      </c>
      <c r="G21" s="1">
        <f t="shared" si="16"/>
        <v>20</v>
      </c>
      <c r="H21" s="1">
        <f t="shared" si="11"/>
        <v>12</v>
      </c>
      <c r="I21" s="1">
        <f t="shared" si="9"/>
        <v>12</v>
      </c>
      <c r="J21" s="1">
        <f t="shared" si="9"/>
        <v>-22</v>
      </c>
      <c r="K21" s="1">
        <f t="shared" si="9"/>
        <v>-6</v>
      </c>
      <c r="L21" s="1">
        <f t="shared" ref="L21" si="17">L9-L16</f>
        <v>5</v>
      </c>
      <c r="M21" s="1"/>
      <c r="N21" s="1">
        <f t="shared" si="9"/>
        <v>-9</v>
      </c>
      <c r="O21" s="1">
        <f t="shared" si="9"/>
        <v>40</v>
      </c>
      <c r="P21" s="1">
        <f t="shared" si="9"/>
        <v>9</v>
      </c>
      <c r="Q21" s="25">
        <f t="shared" si="9"/>
        <v>-2.571428571428569E-2</v>
      </c>
    </row>
    <row r="24" spans="2:17" ht="13.5" thickBot="1" x14ac:dyDescent="0.25"/>
    <row r="25" spans="2:17" ht="18.75" thickBot="1" x14ac:dyDescent="0.3">
      <c r="B25" s="6" t="s">
        <v>33</v>
      </c>
      <c r="C25" s="6"/>
    </row>
    <row r="26" spans="2:17" ht="13.5" thickBot="1" x14ac:dyDescent="0.25">
      <c r="B26" s="7" t="s">
        <v>0</v>
      </c>
      <c r="C26" s="8" t="s">
        <v>19</v>
      </c>
    </row>
    <row r="27" spans="2:17" ht="13.5" thickBot="1" x14ac:dyDescent="0.25">
      <c r="B27" s="20" t="s">
        <v>34</v>
      </c>
      <c r="C27" s="20">
        <v>28</v>
      </c>
    </row>
    <row r="28" spans="2:17" ht="13.5" thickTop="1" x14ac:dyDescent="0.2">
      <c r="B28" s="18" t="s">
        <v>9</v>
      </c>
      <c r="C28" s="18">
        <v>428</v>
      </c>
    </row>
    <row r="29" spans="2:17" x14ac:dyDescent="0.2">
      <c r="B29" s="1" t="s">
        <v>17</v>
      </c>
      <c r="C29" s="1">
        <v>169</v>
      </c>
    </row>
    <row r="30" spans="2:17" x14ac:dyDescent="0.2">
      <c r="B30" s="1" t="s">
        <v>13</v>
      </c>
      <c r="C30" s="1">
        <v>166</v>
      </c>
    </row>
    <row r="31" spans="2:17" x14ac:dyDescent="0.2">
      <c r="B31" s="1" t="s">
        <v>12</v>
      </c>
      <c r="C31" s="1">
        <v>1</v>
      </c>
    </row>
    <row r="32" spans="2:17" x14ac:dyDescent="0.2">
      <c r="B32" s="1" t="s">
        <v>14</v>
      </c>
      <c r="C32" s="1">
        <v>346</v>
      </c>
    </row>
    <row r="33" spans="2:7" x14ac:dyDescent="0.2">
      <c r="B33" s="1" t="s">
        <v>15</v>
      </c>
      <c r="C33" s="1">
        <v>80</v>
      </c>
    </row>
    <row r="34" spans="2:7" x14ac:dyDescent="0.2">
      <c r="B34" s="1" t="s">
        <v>16</v>
      </c>
      <c r="C34" s="1">
        <v>120</v>
      </c>
    </row>
    <row r="35" spans="2:7" x14ac:dyDescent="0.2">
      <c r="B35" s="43" t="s">
        <v>37</v>
      </c>
      <c r="C35" s="1">
        <v>5</v>
      </c>
    </row>
    <row r="36" spans="2:7" ht="15" x14ac:dyDescent="0.25">
      <c r="B36" s="19" t="s">
        <v>8</v>
      </c>
      <c r="C36" s="19">
        <f>SUM(C27:C35)</f>
        <v>1343</v>
      </c>
    </row>
    <row r="37" spans="2:7" x14ac:dyDescent="0.2">
      <c r="F37" s="5"/>
      <c r="G37" s="5"/>
    </row>
    <row r="38" spans="2:7" ht="13.5" thickBot="1" x14ac:dyDescent="0.25">
      <c r="F38" s="5"/>
      <c r="G38" s="5"/>
    </row>
    <row r="39" spans="2:7" ht="18.75" thickBot="1" x14ac:dyDescent="0.3">
      <c r="B39" s="6" t="s">
        <v>40</v>
      </c>
      <c r="C39" s="6"/>
      <c r="F39" s="5"/>
      <c r="G39" s="5"/>
    </row>
    <row r="40" spans="2:7" ht="13.5" thickBot="1" x14ac:dyDescent="0.25">
      <c r="B40" s="7" t="s">
        <v>0</v>
      </c>
      <c r="C40" s="8" t="s">
        <v>19</v>
      </c>
      <c r="F40" s="5"/>
      <c r="G40" s="5"/>
    </row>
    <row r="41" spans="2:7" ht="13.5" thickBot="1" x14ac:dyDescent="0.25">
      <c r="B41" s="20" t="s">
        <v>34</v>
      </c>
      <c r="C41" s="20">
        <v>29</v>
      </c>
      <c r="F41" s="5"/>
      <c r="G41" s="5"/>
    </row>
    <row r="42" spans="2:7" ht="13.5" thickTop="1" x14ac:dyDescent="0.2">
      <c r="B42" s="44" t="s">
        <v>41</v>
      </c>
      <c r="C42" s="44"/>
      <c r="F42" s="5"/>
      <c r="G42" s="5"/>
    </row>
    <row r="43" spans="2:7" ht="15" x14ac:dyDescent="0.25">
      <c r="B43" s="18" t="s">
        <v>9</v>
      </c>
      <c r="C43" s="18">
        <v>432</v>
      </c>
      <c r="F43" s="35"/>
      <c r="G43" s="35"/>
    </row>
    <row r="44" spans="2:7" x14ac:dyDescent="0.2">
      <c r="B44" s="1" t="s">
        <v>17</v>
      </c>
      <c r="C44" s="1">
        <v>199</v>
      </c>
    </row>
    <row r="45" spans="2:7" x14ac:dyDescent="0.2">
      <c r="B45" s="1" t="s">
        <v>13</v>
      </c>
      <c r="C45" s="1">
        <v>172</v>
      </c>
    </row>
    <row r="46" spans="2:7" x14ac:dyDescent="0.2">
      <c r="B46" s="1" t="s">
        <v>14</v>
      </c>
      <c r="C46" s="1">
        <v>331</v>
      </c>
    </row>
    <row r="47" spans="2:7" x14ac:dyDescent="0.2">
      <c r="B47" s="1" t="s">
        <v>15</v>
      </c>
      <c r="C47" s="1">
        <v>67</v>
      </c>
    </row>
    <row r="48" spans="2:7" x14ac:dyDescent="0.2">
      <c r="B48" s="1" t="s">
        <v>16</v>
      </c>
      <c r="C48" s="1">
        <v>116</v>
      </c>
    </row>
    <row r="49" spans="2:3" x14ac:dyDescent="0.2">
      <c r="B49" s="43" t="s">
        <v>37</v>
      </c>
      <c r="C49" s="1"/>
    </row>
    <row r="50" spans="2:3" ht="15" x14ac:dyDescent="0.25">
      <c r="B50" s="19" t="s">
        <v>8</v>
      </c>
      <c r="C50" s="19">
        <f>SUM(C41:C49)</f>
        <v>1346</v>
      </c>
    </row>
  </sheetData>
  <phoneticPr fontId="0" type="noConversion"/>
  <pageMargins left="0.25" right="0.25" top="0.75" bottom="0.75" header="0.3" footer="0.3"/>
  <pageSetup paperSize="9" scale="5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6"/>
  <sheetViews>
    <sheetView topLeftCell="D7" workbookViewId="0">
      <selection activeCell="T9" sqref="T9"/>
    </sheetView>
  </sheetViews>
  <sheetFormatPr defaultColWidth="11.42578125" defaultRowHeight="12.75" x14ac:dyDescent="0.2"/>
  <cols>
    <col min="3" max="3" width="44.85546875" bestFit="1" customWidth="1"/>
    <col min="5" max="5" width="11.140625" bestFit="1" customWidth="1"/>
    <col min="8" max="8" width="12.7109375" bestFit="1" customWidth="1"/>
    <col min="12" max="12" width="12.28515625" bestFit="1" customWidth="1"/>
  </cols>
  <sheetData>
    <row r="3" spans="3:20" ht="39" customHeight="1" x14ac:dyDescent="0.2">
      <c r="C3" s="1"/>
      <c r="D3" s="1"/>
      <c r="E3" s="45" t="s">
        <v>1</v>
      </c>
      <c r="F3" s="45"/>
      <c r="G3" s="31"/>
      <c r="H3" s="1"/>
    </row>
    <row r="4" spans="3:20" ht="38.25" x14ac:dyDescent="0.2">
      <c r="C4" s="26" t="s">
        <v>0</v>
      </c>
      <c r="D4" s="27" t="s">
        <v>2</v>
      </c>
      <c r="E4" s="27" t="s">
        <v>26</v>
      </c>
      <c r="F4" s="27" t="s">
        <v>25</v>
      </c>
      <c r="G4" s="27" t="s">
        <v>28</v>
      </c>
      <c r="H4" s="27" t="s">
        <v>27</v>
      </c>
    </row>
    <row r="5" spans="3:20" x14ac:dyDescent="0.2">
      <c r="C5" s="1"/>
      <c r="D5" s="1"/>
      <c r="E5" s="1"/>
      <c r="F5" s="1"/>
      <c r="G5" s="1"/>
      <c r="H5" s="1"/>
    </row>
    <row r="6" spans="3:20" x14ac:dyDescent="0.2">
      <c r="C6" s="1" t="s">
        <v>10</v>
      </c>
      <c r="D6" s="1">
        <v>200</v>
      </c>
      <c r="E6" s="1">
        <v>94</v>
      </c>
      <c r="F6" s="28">
        <v>67</v>
      </c>
      <c r="G6" s="28">
        <f>E6-F6</f>
        <v>27</v>
      </c>
      <c r="H6" s="29">
        <f>(E6-F6)/F6</f>
        <v>0.40298507462686567</v>
      </c>
    </row>
    <row r="7" spans="3:20" x14ac:dyDescent="0.2">
      <c r="C7" s="1" t="s">
        <v>11</v>
      </c>
      <c r="D7" s="1">
        <v>100</v>
      </c>
      <c r="E7" s="1">
        <v>75</v>
      </c>
      <c r="F7" s="28">
        <v>81</v>
      </c>
      <c r="G7" s="28">
        <f>E7-F7</f>
        <v>-6</v>
      </c>
      <c r="H7" s="29">
        <f>(E7-F7)/F7</f>
        <v>-7.407407407407407E-2</v>
      </c>
      <c r="Q7">
        <v>100</v>
      </c>
      <c r="R7">
        <v>97</v>
      </c>
      <c r="S7">
        <v>50</v>
      </c>
      <c r="T7">
        <f>SUM(Q7:S7)</f>
        <v>247</v>
      </c>
    </row>
    <row r="8" spans="3:20" x14ac:dyDescent="0.2">
      <c r="C8" s="1" t="s">
        <v>13</v>
      </c>
      <c r="D8" s="1">
        <v>50</v>
      </c>
      <c r="E8" s="1">
        <v>35</v>
      </c>
      <c r="F8" s="28">
        <v>28</v>
      </c>
      <c r="G8" s="28">
        <f>E8-F8</f>
        <v>7</v>
      </c>
      <c r="H8" s="29">
        <f>(E8-F8)/F8</f>
        <v>0.25</v>
      </c>
      <c r="Q8">
        <v>91</v>
      </c>
      <c r="R8">
        <v>88</v>
      </c>
      <c r="S8">
        <v>41</v>
      </c>
      <c r="T8">
        <f>SUM(Q8:S8)</f>
        <v>220</v>
      </c>
    </row>
    <row r="9" spans="3:20" ht="18" x14ac:dyDescent="0.25">
      <c r="C9" s="17" t="s">
        <v>5</v>
      </c>
      <c r="D9" s="17">
        <f>SUM(D6:D8)</f>
        <v>350</v>
      </c>
      <c r="E9" s="17">
        <f>SUM(E6:E8)</f>
        <v>204</v>
      </c>
      <c r="F9" s="17">
        <f>SUM(F6:F8)</f>
        <v>176</v>
      </c>
      <c r="G9" s="17">
        <f>SUM(G6:G8)</f>
        <v>28</v>
      </c>
      <c r="H9" s="30">
        <f>(E9-F9)/F9</f>
        <v>0.15909090909090909</v>
      </c>
      <c r="Q9" s="34">
        <f>Q7/Q8-1</f>
        <v>9.8901098901098994E-2</v>
      </c>
      <c r="R9" s="34">
        <f>R7/R8-1</f>
        <v>0.10227272727272729</v>
      </c>
      <c r="S9" s="34">
        <f>S7/S8-1</f>
        <v>0.21951219512195119</v>
      </c>
      <c r="T9" s="34">
        <f>T7/T8-1</f>
        <v>0.1227272727272728</v>
      </c>
    </row>
    <row r="12" spans="3:20" x14ac:dyDescent="0.2">
      <c r="C12" s="32" t="s">
        <v>29</v>
      </c>
      <c r="D12">
        <v>2009</v>
      </c>
      <c r="E12">
        <v>2010</v>
      </c>
      <c r="F12">
        <v>2011</v>
      </c>
      <c r="G12">
        <v>2012</v>
      </c>
      <c r="H12">
        <v>2013</v>
      </c>
      <c r="I12">
        <v>2014</v>
      </c>
      <c r="J12">
        <v>2015</v>
      </c>
      <c r="K12">
        <v>2016</v>
      </c>
      <c r="L12" s="32" t="s">
        <v>30</v>
      </c>
    </row>
    <row r="13" spans="3:20" x14ac:dyDescent="0.2">
      <c r="C13" s="1" t="s">
        <v>10</v>
      </c>
      <c r="D13">
        <v>53</v>
      </c>
      <c r="E13">
        <v>70</v>
      </c>
      <c r="F13">
        <v>109</v>
      </c>
      <c r="G13">
        <v>98</v>
      </c>
      <c r="H13">
        <v>85</v>
      </c>
      <c r="I13">
        <v>88</v>
      </c>
      <c r="J13" s="28">
        <v>67</v>
      </c>
      <c r="K13" s="1">
        <v>94</v>
      </c>
      <c r="L13">
        <f>AVERAGE(D13:K13)</f>
        <v>83</v>
      </c>
    </row>
    <row r="14" spans="3:20" x14ac:dyDescent="0.2">
      <c r="C14" s="1" t="s">
        <v>11</v>
      </c>
      <c r="D14">
        <v>78</v>
      </c>
      <c r="E14">
        <v>61</v>
      </c>
      <c r="F14">
        <v>67</v>
      </c>
      <c r="G14">
        <v>60</v>
      </c>
      <c r="H14">
        <v>81</v>
      </c>
      <c r="I14">
        <v>81</v>
      </c>
      <c r="J14" s="28">
        <v>81</v>
      </c>
      <c r="K14" s="1">
        <v>75</v>
      </c>
      <c r="L14">
        <f t="shared" ref="L14:L15" si="0">AVERAGE(D14:K14)</f>
        <v>73</v>
      </c>
    </row>
    <row r="15" spans="3:20" x14ac:dyDescent="0.2">
      <c r="C15" s="1" t="s">
        <v>13</v>
      </c>
      <c r="D15">
        <v>14</v>
      </c>
      <c r="E15">
        <v>22</v>
      </c>
      <c r="F15">
        <v>30</v>
      </c>
      <c r="G15">
        <v>34</v>
      </c>
      <c r="H15">
        <v>17</v>
      </c>
      <c r="I15">
        <v>15</v>
      </c>
      <c r="J15" s="28">
        <v>28</v>
      </c>
      <c r="K15" s="1">
        <v>35</v>
      </c>
      <c r="L15">
        <f t="shared" si="0"/>
        <v>24.375</v>
      </c>
    </row>
    <row r="16" spans="3:20" x14ac:dyDescent="0.2">
      <c r="C16" s="33" t="s">
        <v>19</v>
      </c>
      <c r="D16">
        <f>SUM(D13:D15)</f>
        <v>145</v>
      </c>
      <c r="E16">
        <f t="shared" ref="E16:K16" si="1">SUM(E13:E15)</f>
        <v>153</v>
      </c>
      <c r="F16">
        <f t="shared" si="1"/>
        <v>206</v>
      </c>
      <c r="G16">
        <f t="shared" si="1"/>
        <v>192</v>
      </c>
      <c r="H16">
        <f t="shared" si="1"/>
        <v>183</v>
      </c>
      <c r="I16">
        <f t="shared" si="1"/>
        <v>184</v>
      </c>
      <c r="J16">
        <f t="shared" si="1"/>
        <v>176</v>
      </c>
      <c r="K16">
        <f t="shared" si="1"/>
        <v>204</v>
      </c>
    </row>
  </sheetData>
  <mergeCells count="1">
    <mergeCell ref="E3:F3"/>
  </mergeCells>
  <phoneticPr fontId="0" type="noConversion"/>
  <pageMargins left="0.75" right="0.75" top="1" bottom="1" header="0" footer="0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Preinsc.16-17</vt:lpstr>
      <vt:lpstr>Hoja3</vt:lpstr>
    </vt:vector>
  </TitlesOfParts>
  <Company>UPC-FNB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jmiguel</dc:creator>
  <cp:lastModifiedBy>UPC</cp:lastModifiedBy>
  <cp:lastPrinted>2017-10-04T09:48:27Z</cp:lastPrinted>
  <dcterms:created xsi:type="dcterms:W3CDTF">2006-07-21T08:11:29Z</dcterms:created>
  <dcterms:modified xsi:type="dcterms:W3CDTF">2017-10-18T08:51:26Z</dcterms:modified>
</cp:coreProperties>
</file>