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0" windowWidth="7485" windowHeight="3120" tabRatio="844"/>
  </bookViews>
  <sheets>
    <sheet name="Caratula" sheetId="59" r:id="rId1"/>
    <sheet name="Ordre_titulacions_2020_21" sheetId="7" r:id="rId2"/>
    <sheet name="Ordre_depts_2020_21_tit_codi" sheetId="58" r:id="rId3"/>
    <sheet name="Noves_assig" sheetId="57" r:id="rId4"/>
    <sheet name="Evolucio encarrec departaments" sheetId="15" r:id="rId5"/>
    <sheet name="Dept-tit-subtotals" sheetId="56" r:id="rId6"/>
    <sheet name="Quadres_Punts_T_D_pct_2019_20" sheetId="38" r:id="rId7"/>
    <sheet name="20-21-TFG-TFM-PEX-EPS Distrib" sheetId="32" r:id="rId8"/>
    <sheet name="Assig_compartides_depts" sheetId="47" r:id="rId9"/>
    <sheet name="Laborat 19_20" sheetId="39" r:id="rId10"/>
    <sheet name="SOAC-ACAP-20-21" sheetId="53" r:id="rId11"/>
    <sheet name="Ordre_depts_format_UPC" sheetId="50" r:id="rId12"/>
    <sheet name="Titulacions" sheetId="42" r:id="rId13"/>
    <sheet name="Unitats academiques" sheetId="54" r:id="rId14"/>
    <sheet name="Full3" sheetId="22" state="hidden" r:id="rId15"/>
    <sheet name="Full4" sheetId="23" state="hidden" r:id="rId16"/>
    <sheet name="Full6" sheetId="25" state="hidden" r:id="rId17"/>
    <sheet name="EPS-2020" sheetId="55" r:id="rId18"/>
  </sheets>
  <definedNames>
    <definedName name="_xlnm.Print_Area" localSheetId="7">'20-21-TFG-TFM-PEX-EPS Distrib'!$A$1:$AO$44</definedName>
    <definedName name="_xlnm.Print_Area" localSheetId="8">Assig_compartides_depts!$A$1:$J$145</definedName>
    <definedName name="_xlnm.Print_Area" localSheetId="5">'Dept-tit-subtotals'!$A$1:$W$611</definedName>
    <definedName name="_xlnm.Print_Area" localSheetId="4">'Evolucio encarrec departaments'!$A$1:$O$65</definedName>
    <definedName name="_xlnm.Print_Area" localSheetId="9">'Laborat 19_20'!$A$1:$H$36</definedName>
    <definedName name="_xlnm.Print_Area" localSheetId="3">Noves_assig!$A$1:$I$57</definedName>
    <definedName name="_xlnm.Print_Area" localSheetId="2">Ordre_depts_2020_21_tit_codi!$A$1:$W$470</definedName>
    <definedName name="_xlnm.Print_Area" localSheetId="1">Ordre_titulacions_2020_21!$A$1:$W$503</definedName>
    <definedName name="_xlnm.Print_Area" localSheetId="6">Quadres_Punts_T_D_pct_2019_20!$A$35:$J$77</definedName>
    <definedName name="_xlnm.Print_Area" localSheetId="10">'SOAC-ACAP-20-21'!$A$1:$X$32</definedName>
    <definedName name="_xlnm.Print_Area" localSheetId="12">Titulacions!$A$2:$AJ$408</definedName>
    <definedName name="_xlnm.Print_Titles" localSheetId="5">'Dept-tit-subtotals'!$1:$1</definedName>
    <definedName name="_xlnm.Print_Titles" localSheetId="2">Ordre_depts_2020_21_tit_codi!$1:$1</definedName>
    <definedName name="_xlnm.Print_Titles" localSheetId="1">Ordre_titulacions_2020_21!$1:$1</definedName>
    <definedName name="_xlnm.Print_Titles" localSheetId="12">Titulacions!$2:$2</definedName>
  </definedNames>
  <calcPr calcId="125725"/>
  <pivotCaches>
    <pivotCache cacheId="3" r:id="rId19"/>
  </pivotCaches>
</workbook>
</file>

<file path=xl/calcChain.xml><?xml version="1.0" encoding="utf-8"?>
<calcChain xmlns="http://schemas.openxmlformats.org/spreadsheetml/2006/main">
  <c r="Y41" i="7"/>
  <c r="Y21" i="53"/>
  <c r="Y17"/>
  <c r="Y13"/>
  <c r="Y9"/>
  <c r="Y5"/>
  <c r="Z21"/>
  <c r="Y32"/>
  <c r="K21"/>
  <c r="J21"/>
  <c r="V21" s="1"/>
  <c r="K20"/>
  <c r="J20"/>
  <c r="V20" s="1"/>
  <c r="K19"/>
  <c r="J19"/>
  <c r="V19" s="1"/>
  <c r="K18"/>
  <c r="U18" s="1"/>
  <c r="J18"/>
  <c r="V18" s="1"/>
  <c r="L17"/>
  <c r="K17"/>
  <c r="U17" s="1"/>
  <c r="J17"/>
  <c r="K16"/>
  <c r="J16"/>
  <c r="T16" s="1"/>
  <c r="W16" s="1"/>
  <c r="K15"/>
  <c r="U15" s="1"/>
  <c r="J15"/>
  <c r="L14"/>
  <c r="K14"/>
  <c r="U14" s="1"/>
  <c r="J14"/>
  <c r="K13"/>
  <c r="M13" s="1"/>
  <c r="J13"/>
  <c r="M12"/>
  <c r="K12"/>
  <c r="J12"/>
  <c r="U12" s="1"/>
  <c r="K11"/>
  <c r="M11" s="1"/>
  <c r="J11"/>
  <c r="M10"/>
  <c r="K10"/>
  <c r="J10"/>
  <c r="U10" s="1"/>
  <c r="G32" i="38"/>
  <c r="H31"/>
  <c r="G31"/>
  <c r="F31"/>
  <c r="E31"/>
  <c r="D31"/>
  <c r="C31"/>
  <c r="B31"/>
  <c r="F30"/>
  <c r="C30"/>
  <c r="H29"/>
  <c r="F29"/>
  <c r="E29"/>
  <c r="C29"/>
  <c r="G27"/>
  <c r="D27"/>
  <c r="C27"/>
  <c r="G26"/>
  <c r="E26"/>
  <c r="D26"/>
  <c r="C26"/>
  <c r="B26"/>
  <c r="F25"/>
  <c r="E25"/>
  <c r="C25"/>
  <c r="B25"/>
  <c r="G24"/>
  <c r="E24"/>
  <c r="D24"/>
  <c r="C24"/>
  <c r="G23"/>
  <c r="F23"/>
  <c r="E23"/>
  <c r="C23"/>
  <c r="B23"/>
  <c r="E22"/>
  <c r="C22"/>
  <c r="G21"/>
  <c r="F21"/>
  <c r="D21"/>
  <c r="C21"/>
  <c r="E20"/>
  <c r="D20"/>
  <c r="G19"/>
  <c r="F19"/>
  <c r="D19"/>
  <c r="C19"/>
  <c r="I18"/>
  <c r="E18"/>
  <c r="C18"/>
  <c r="H17"/>
  <c r="G17"/>
  <c r="W537" i="56"/>
  <c r="W500"/>
  <c r="W498"/>
  <c r="W496"/>
  <c r="W489"/>
  <c r="W484"/>
  <c r="W478"/>
  <c r="W473"/>
  <c r="W459"/>
  <c r="W447"/>
  <c r="W439"/>
  <c r="W435"/>
  <c r="W431"/>
  <c r="W419"/>
  <c r="W392"/>
  <c r="W377"/>
  <c r="W372"/>
  <c r="W355"/>
  <c r="W343"/>
  <c r="W338"/>
  <c r="W336"/>
  <c r="W331"/>
  <c r="W324"/>
  <c r="W322"/>
  <c r="W304"/>
  <c r="W302"/>
  <c r="W300"/>
  <c r="W289"/>
  <c r="W284"/>
  <c r="W281"/>
  <c r="W246"/>
  <c r="W244"/>
  <c r="W241"/>
  <c r="W238"/>
  <c r="W235"/>
  <c r="W217"/>
  <c r="W215"/>
  <c r="W192"/>
  <c r="W190"/>
  <c r="W170"/>
  <c r="W168"/>
  <c r="W139"/>
  <c r="W124"/>
  <c r="W76"/>
  <c r="W74"/>
  <c r="W58"/>
  <c r="W56"/>
  <c r="W39"/>
  <c r="W37"/>
  <c r="W24"/>
  <c r="W22"/>
  <c r="W20"/>
  <c r="M536"/>
  <c r="J536"/>
  <c r="T536" s="1"/>
  <c r="W536" s="1"/>
  <c r="K534"/>
  <c r="M534" s="1"/>
  <c r="K533"/>
  <c r="M533" s="1"/>
  <c r="V532"/>
  <c r="U532"/>
  <c r="T532"/>
  <c r="W532" s="1"/>
  <c r="M532"/>
  <c r="L532"/>
  <c r="M531"/>
  <c r="L530"/>
  <c r="M529"/>
  <c r="M527"/>
  <c r="K527"/>
  <c r="K526"/>
  <c r="M526" s="1"/>
  <c r="W525"/>
  <c r="V525"/>
  <c r="U525"/>
  <c r="T525"/>
  <c r="M525"/>
  <c r="L525"/>
  <c r="M524"/>
  <c r="L523"/>
  <c r="M522"/>
  <c r="M520"/>
  <c r="K520"/>
  <c r="K519"/>
  <c r="M519" s="1"/>
  <c r="V518"/>
  <c r="U518"/>
  <c r="T518"/>
  <c r="W518" s="1"/>
  <c r="M518"/>
  <c r="L518"/>
  <c r="M517"/>
  <c r="L516"/>
  <c r="M515"/>
  <c r="K513"/>
  <c r="M513" s="1"/>
  <c r="K512"/>
  <c r="M512" s="1"/>
  <c r="V511"/>
  <c r="U511"/>
  <c r="T511"/>
  <c r="W511" s="1"/>
  <c r="M511"/>
  <c r="L511"/>
  <c r="M510"/>
  <c r="L509"/>
  <c r="M508"/>
  <c r="K506"/>
  <c r="M506" s="1"/>
  <c r="K505"/>
  <c r="M505" s="1"/>
  <c r="V504"/>
  <c r="U504"/>
  <c r="T504"/>
  <c r="W504" s="1"/>
  <c r="M504"/>
  <c r="L504"/>
  <c r="M503"/>
  <c r="L502"/>
  <c r="M501"/>
  <c r="V499"/>
  <c r="U499"/>
  <c r="T499"/>
  <c r="W499" s="1"/>
  <c r="M499"/>
  <c r="L499"/>
  <c r="T497"/>
  <c r="W497" s="1"/>
  <c r="M497"/>
  <c r="J497"/>
  <c r="V497" s="1"/>
  <c r="R495"/>
  <c r="O495"/>
  <c r="M495"/>
  <c r="J495"/>
  <c r="V494"/>
  <c r="U494"/>
  <c r="T494"/>
  <c r="W494" s="1"/>
  <c r="M494"/>
  <c r="L494"/>
  <c r="W493"/>
  <c r="V493"/>
  <c r="U493"/>
  <c r="T493"/>
  <c r="M493"/>
  <c r="L493"/>
  <c r="V492"/>
  <c r="U492"/>
  <c r="T492"/>
  <c r="W492" s="1"/>
  <c r="M492"/>
  <c r="L492"/>
  <c r="V491"/>
  <c r="U491"/>
  <c r="T491"/>
  <c r="W491" s="1"/>
  <c r="M491"/>
  <c r="L491"/>
  <c r="V490"/>
  <c r="U490"/>
  <c r="T490"/>
  <c r="W490" s="1"/>
  <c r="M490"/>
  <c r="L490"/>
  <c r="V488"/>
  <c r="U488"/>
  <c r="T488"/>
  <c r="W488" s="1"/>
  <c r="M488"/>
  <c r="L488"/>
  <c r="V487"/>
  <c r="U487"/>
  <c r="T487"/>
  <c r="W487" s="1"/>
  <c r="M487"/>
  <c r="L487"/>
  <c r="V486"/>
  <c r="U486"/>
  <c r="T486"/>
  <c r="W486" s="1"/>
  <c r="M486"/>
  <c r="L486"/>
  <c r="V485"/>
  <c r="U485"/>
  <c r="T485"/>
  <c r="W485" s="1"/>
  <c r="M485"/>
  <c r="L485"/>
  <c r="W483"/>
  <c r="V483"/>
  <c r="U483"/>
  <c r="T483"/>
  <c r="M483"/>
  <c r="L483"/>
  <c r="V482"/>
  <c r="U482"/>
  <c r="T482"/>
  <c r="W482" s="1"/>
  <c r="M482"/>
  <c r="L482"/>
  <c r="V481"/>
  <c r="U481"/>
  <c r="T481"/>
  <c r="W481" s="1"/>
  <c r="M481"/>
  <c r="L481"/>
  <c r="V480"/>
  <c r="U480"/>
  <c r="T480"/>
  <c r="W480" s="1"/>
  <c r="M480"/>
  <c r="L480"/>
  <c r="V479"/>
  <c r="U479"/>
  <c r="T479"/>
  <c r="W479" s="1"/>
  <c r="M479"/>
  <c r="L479"/>
  <c r="V477"/>
  <c r="U477"/>
  <c r="T477"/>
  <c r="W477" s="1"/>
  <c r="M477"/>
  <c r="L477"/>
  <c r="V476"/>
  <c r="U476"/>
  <c r="T476"/>
  <c r="W476" s="1"/>
  <c r="M476"/>
  <c r="L476"/>
  <c r="V475"/>
  <c r="U475"/>
  <c r="T475"/>
  <c r="W475" s="1"/>
  <c r="M475"/>
  <c r="L475"/>
  <c r="W474"/>
  <c r="V474"/>
  <c r="U474"/>
  <c r="T474"/>
  <c r="M474"/>
  <c r="L474"/>
  <c r="R472"/>
  <c r="O472"/>
  <c r="M472"/>
  <c r="J472"/>
  <c r="V472" s="1"/>
  <c r="V471"/>
  <c r="U471"/>
  <c r="T471"/>
  <c r="W471" s="1"/>
  <c r="M471"/>
  <c r="L471"/>
  <c r="V470"/>
  <c r="U470"/>
  <c r="T470"/>
  <c r="W470" s="1"/>
  <c r="M470"/>
  <c r="L470"/>
  <c r="V469"/>
  <c r="U469"/>
  <c r="T469"/>
  <c r="W469" s="1"/>
  <c r="M469"/>
  <c r="L469"/>
  <c r="V468"/>
  <c r="U468"/>
  <c r="T468"/>
  <c r="W468" s="1"/>
  <c r="M468"/>
  <c r="L468"/>
  <c r="M466"/>
  <c r="J466"/>
  <c r="T466" s="1"/>
  <c r="W466" s="1"/>
  <c r="T465"/>
  <c r="W465" s="1"/>
  <c r="M465"/>
  <c r="J465"/>
  <c r="V465" s="1"/>
  <c r="M464"/>
  <c r="I464"/>
  <c r="J464" s="1"/>
  <c r="R463"/>
  <c r="O463"/>
  <c r="M463"/>
  <c r="T462"/>
  <c r="W462" s="1"/>
  <c r="M462"/>
  <c r="J462"/>
  <c r="V462" s="1"/>
  <c r="M461"/>
  <c r="L461"/>
  <c r="J461"/>
  <c r="U461" s="1"/>
  <c r="M460"/>
  <c r="L460"/>
  <c r="J460"/>
  <c r="T460" s="1"/>
  <c r="W460" s="1"/>
  <c r="V458"/>
  <c r="U458"/>
  <c r="T458"/>
  <c r="W458" s="1"/>
  <c r="M458"/>
  <c r="L458"/>
  <c r="V457"/>
  <c r="U457"/>
  <c r="T457"/>
  <c r="W457" s="1"/>
  <c r="M457"/>
  <c r="L457"/>
  <c r="V456"/>
  <c r="U456"/>
  <c r="T456"/>
  <c r="W456" s="1"/>
  <c r="M456"/>
  <c r="L456"/>
  <c r="R454"/>
  <c r="O454"/>
  <c r="M454"/>
  <c r="J454"/>
  <c r="V453"/>
  <c r="U453"/>
  <c r="T453"/>
  <c r="W453" s="1"/>
  <c r="M453"/>
  <c r="L453"/>
  <c r="V452"/>
  <c r="U452"/>
  <c r="T452"/>
  <c r="W452" s="1"/>
  <c r="M452"/>
  <c r="L452"/>
  <c r="R450"/>
  <c r="O450"/>
  <c r="M450"/>
  <c r="J450"/>
  <c r="U450" s="1"/>
  <c r="V449"/>
  <c r="U449"/>
  <c r="T449"/>
  <c r="W449" s="1"/>
  <c r="M449"/>
  <c r="L449"/>
  <c r="V448"/>
  <c r="U448"/>
  <c r="T448"/>
  <c r="W448" s="1"/>
  <c r="M448"/>
  <c r="L448"/>
  <c r="V446"/>
  <c r="U446"/>
  <c r="T446"/>
  <c r="W446" s="1"/>
  <c r="M446"/>
  <c r="L446"/>
  <c r="V445"/>
  <c r="U445"/>
  <c r="T445"/>
  <c r="W445" s="1"/>
  <c r="M445"/>
  <c r="L445"/>
  <c r="R443"/>
  <c r="O443"/>
  <c r="M443"/>
  <c r="J443"/>
  <c r="T443" s="1"/>
  <c r="W443" s="1"/>
  <c r="W444" s="1"/>
  <c r="B30" i="38" s="1"/>
  <c r="W442" i="56"/>
  <c r="V442"/>
  <c r="U442"/>
  <c r="T442"/>
  <c r="M442"/>
  <c r="L442"/>
  <c r="V441"/>
  <c r="U441"/>
  <c r="T441"/>
  <c r="W441" s="1"/>
  <c r="M441"/>
  <c r="L441"/>
  <c r="V440"/>
  <c r="U440"/>
  <c r="T440"/>
  <c r="W440" s="1"/>
  <c r="M440"/>
  <c r="L440"/>
  <c r="R438"/>
  <c r="O438"/>
  <c r="M438"/>
  <c r="J438"/>
  <c r="T438" s="1"/>
  <c r="W438" s="1"/>
  <c r="R437"/>
  <c r="K437"/>
  <c r="M437" s="1"/>
  <c r="V436"/>
  <c r="U436"/>
  <c r="T436"/>
  <c r="W436" s="1"/>
  <c r="M436"/>
  <c r="L436"/>
  <c r="R434"/>
  <c r="O434"/>
  <c r="M434"/>
  <c r="J434"/>
  <c r="T434" s="1"/>
  <c r="W434" s="1"/>
  <c r="K433"/>
  <c r="M433" s="1"/>
  <c r="M432"/>
  <c r="K432"/>
  <c r="J432"/>
  <c r="K430"/>
  <c r="M430" s="1"/>
  <c r="M429"/>
  <c r="K429"/>
  <c r="J429"/>
  <c r="U429" s="1"/>
  <c r="R427"/>
  <c r="O427"/>
  <c r="M427"/>
  <c r="J427"/>
  <c r="M426"/>
  <c r="R425"/>
  <c r="O425"/>
  <c r="M425"/>
  <c r="J425"/>
  <c r="U425" s="1"/>
  <c r="V424"/>
  <c r="U424"/>
  <c r="T424"/>
  <c r="W424" s="1"/>
  <c r="M424"/>
  <c r="L424"/>
  <c r="V423"/>
  <c r="U423"/>
  <c r="T423"/>
  <c r="W423" s="1"/>
  <c r="M423"/>
  <c r="L423"/>
  <c r="V422"/>
  <c r="U422"/>
  <c r="T422"/>
  <c r="W422" s="1"/>
  <c r="M422"/>
  <c r="L422"/>
  <c r="V421"/>
  <c r="U421"/>
  <c r="T421"/>
  <c r="W421" s="1"/>
  <c r="M421"/>
  <c r="L421"/>
  <c r="K420"/>
  <c r="M420" s="1"/>
  <c r="K418"/>
  <c r="M418" s="1"/>
  <c r="K417"/>
  <c r="M417" s="1"/>
  <c r="J417"/>
  <c r="U415"/>
  <c r="T415"/>
  <c r="W415" s="1"/>
  <c r="R415"/>
  <c r="O415"/>
  <c r="M415"/>
  <c r="L415"/>
  <c r="J415"/>
  <c r="V415" s="1"/>
  <c r="V414"/>
  <c r="U414"/>
  <c r="T414"/>
  <c r="W414" s="1"/>
  <c r="M414"/>
  <c r="L414"/>
  <c r="R413"/>
  <c r="O413"/>
  <c r="M413"/>
  <c r="J413"/>
  <c r="U413" s="1"/>
  <c r="K412"/>
  <c r="M412" s="1"/>
  <c r="K411"/>
  <c r="M411" s="1"/>
  <c r="J411"/>
  <c r="V411" s="1"/>
  <c r="T409"/>
  <c r="W409" s="1"/>
  <c r="M409"/>
  <c r="J409"/>
  <c r="V409" s="1"/>
  <c r="R408"/>
  <c r="O408"/>
  <c r="M408"/>
  <c r="M406"/>
  <c r="M405"/>
  <c r="R404"/>
  <c r="O404"/>
  <c r="M404"/>
  <c r="J404"/>
  <c r="T404" s="1"/>
  <c r="W404" s="1"/>
  <c r="W407" s="1"/>
  <c r="F28" i="38" s="1"/>
  <c r="I403" i="56"/>
  <c r="J403" s="1"/>
  <c r="V402"/>
  <c r="U402"/>
  <c r="T402"/>
  <c r="W402" s="1"/>
  <c r="M402"/>
  <c r="L402"/>
  <c r="V401"/>
  <c r="U401"/>
  <c r="T401"/>
  <c r="W401" s="1"/>
  <c r="M401"/>
  <c r="L401"/>
  <c r="V400"/>
  <c r="U400"/>
  <c r="T400"/>
  <c r="W400" s="1"/>
  <c r="M400"/>
  <c r="L400"/>
  <c r="R398"/>
  <c r="O398"/>
  <c r="M398"/>
  <c r="J398"/>
  <c r="T398" s="1"/>
  <c r="W398" s="1"/>
  <c r="W399" s="1"/>
  <c r="B28" i="38" s="1"/>
  <c r="L397" i="56"/>
  <c r="K397"/>
  <c r="M397" s="1"/>
  <c r="J397"/>
  <c r="I396"/>
  <c r="J396" s="1"/>
  <c r="W395"/>
  <c r="V395"/>
  <c r="U395"/>
  <c r="T395"/>
  <c r="M395"/>
  <c r="L395"/>
  <c r="K394"/>
  <c r="M394" s="1"/>
  <c r="J394"/>
  <c r="T394" s="1"/>
  <c r="W394" s="1"/>
  <c r="L393"/>
  <c r="K393"/>
  <c r="M393" s="1"/>
  <c r="J393"/>
  <c r="T393" s="1"/>
  <c r="W393" s="1"/>
  <c r="T391"/>
  <c r="W391" s="1"/>
  <c r="M391"/>
  <c r="J391"/>
  <c r="V391" s="1"/>
  <c r="K389"/>
  <c r="M389" s="1"/>
  <c r="R388"/>
  <c r="O388"/>
  <c r="M388"/>
  <c r="J388"/>
  <c r="U388" s="1"/>
  <c r="R387"/>
  <c r="O387"/>
  <c r="M387"/>
  <c r="L387"/>
  <c r="J387"/>
  <c r="V387" s="1"/>
  <c r="L386"/>
  <c r="K386"/>
  <c r="M386" s="1"/>
  <c r="J386"/>
  <c r="T386" s="1"/>
  <c r="W386" s="1"/>
  <c r="K385"/>
  <c r="M385" s="1"/>
  <c r="J385"/>
  <c r="V384"/>
  <c r="U384"/>
  <c r="T384"/>
  <c r="W384" s="1"/>
  <c r="M384"/>
  <c r="L384"/>
  <c r="K382"/>
  <c r="M382" s="1"/>
  <c r="R381"/>
  <c r="O381"/>
  <c r="M381"/>
  <c r="J381"/>
  <c r="U381" s="1"/>
  <c r="K380"/>
  <c r="M380" s="1"/>
  <c r="J380"/>
  <c r="V380" s="1"/>
  <c r="K379"/>
  <c r="M379" s="1"/>
  <c r="J379"/>
  <c r="V379" s="1"/>
  <c r="V378"/>
  <c r="U378"/>
  <c r="T378"/>
  <c r="W378" s="1"/>
  <c r="M378"/>
  <c r="L378"/>
  <c r="K376"/>
  <c r="M376" s="1"/>
  <c r="W375"/>
  <c r="V375"/>
  <c r="U375"/>
  <c r="T375"/>
  <c r="M375"/>
  <c r="L375"/>
  <c r="K374"/>
  <c r="M374" s="1"/>
  <c r="J374"/>
  <c r="V374" s="1"/>
  <c r="V373"/>
  <c r="U373"/>
  <c r="T373"/>
  <c r="W373" s="1"/>
  <c r="M373"/>
  <c r="L373"/>
  <c r="K371"/>
  <c r="M371" s="1"/>
  <c r="M370"/>
  <c r="K370"/>
  <c r="J370"/>
  <c r="T370" s="1"/>
  <c r="W370" s="1"/>
  <c r="K369"/>
  <c r="M369" s="1"/>
  <c r="J369"/>
  <c r="T369" s="1"/>
  <c r="W369" s="1"/>
  <c r="V368"/>
  <c r="U368"/>
  <c r="T368"/>
  <c r="W368" s="1"/>
  <c r="M368"/>
  <c r="L368"/>
  <c r="K366"/>
  <c r="M366" s="1"/>
  <c r="U365"/>
  <c r="R365"/>
  <c r="O365"/>
  <c r="M365"/>
  <c r="J365"/>
  <c r="V365" s="1"/>
  <c r="K364"/>
  <c r="M364" s="1"/>
  <c r="K363"/>
  <c r="M363" s="1"/>
  <c r="V362"/>
  <c r="U362"/>
  <c r="T362"/>
  <c r="W362" s="1"/>
  <c r="M362"/>
  <c r="L362"/>
  <c r="R361"/>
  <c r="O361"/>
  <c r="M361"/>
  <c r="J361"/>
  <c r="U361" s="1"/>
  <c r="K360"/>
  <c r="M360" s="1"/>
  <c r="J360"/>
  <c r="V360" s="1"/>
  <c r="K359"/>
  <c r="M359" s="1"/>
  <c r="J359"/>
  <c r="K358"/>
  <c r="M358" s="1"/>
  <c r="J358"/>
  <c r="V358" s="1"/>
  <c r="K357"/>
  <c r="M357" s="1"/>
  <c r="J357"/>
  <c r="V356"/>
  <c r="U356"/>
  <c r="T356"/>
  <c r="W356" s="1"/>
  <c r="M356"/>
  <c r="L356"/>
  <c r="M354"/>
  <c r="J354"/>
  <c r="T354" s="1"/>
  <c r="W354" s="1"/>
  <c r="R352"/>
  <c r="O352"/>
  <c r="M352"/>
  <c r="L352"/>
  <c r="J352"/>
  <c r="V352" s="1"/>
  <c r="M351"/>
  <c r="R350"/>
  <c r="O350"/>
  <c r="M350"/>
  <c r="L350"/>
  <c r="J350"/>
  <c r="V350" s="1"/>
  <c r="V349"/>
  <c r="U349"/>
  <c r="T349"/>
  <c r="W349" s="1"/>
  <c r="M349"/>
  <c r="L349"/>
  <c r="V348"/>
  <c r="U348"/>
  <c r="T348"/>
  <c r="W348" s="1"/>
  <c r="M348"/>
  <c r="L348"/>
  <c r="V347"/>
  <c r="U347"/>
  <c r="T347"/>
  <c r="W347" s="1"/>
  <c r="M347"/>
  <c r="L347"/>
  <c r="W346"/>
  <c r="V346"/>
  <c r="U346"/>
  <c r="T346"/>
  <c r="M346"/>
  <c r="L346"/>
  <c r="K345"/>
  <c r="M345" s="1"/>
  <c r="K344"/>
  <c r="M344" s="1"/>
  <c r="J344"/>
  <c r="V342"/>
  <c r="U342"/>
  <c r="T342"/>
  <c r="W342" s="1"/>
  <c r="M342"/>
  <c r="L342"/>
  <c r="V341"/>
  <c r="U341"/>
  <c r="T341"/>
  <c r="W341" s="1"/>
  <c r="M341"/>
  <c r="L341"/>
  <c r="K340"/>
  <c r="M340" s="1"/>
  <c r="K339"/>
  <c r="M339" s="1"/>
  <c r="J339"/>
  <c r="T339" s="1"/>
  <c r="W339" s="1"/>
  <c r="K337"/>
  <c r="M337" s="1"/>
  <c r="V335"/>
  <c r="U335"/>
  <c r="T335"/>
  <c r="W335" s="1"/>
  <c r="M335"/>
  <c r="L335"/>
  <c r="V334"/>
  <c r="U334"/>
  <c r="T334"/>
  <c r="W334" s="1"/>
  <c r="M334"/>
  <c r="L334"/>
  <c r="K333"/>
  <c r="M333" s="1"/>
  <c r="K332"/>
  <c r="M332" s="1"/>
  <c r="J332"/>
  <c r="T332" s="1"/>
  <c r="W332" s="1"/>
  <c r="L330"/>
  <c r="K330"/>
  <c r="M330" s="1"/>
  <c r="J330"/>
  <c r="T330" s="1"/>
  <c r="W330" s="1"/>
  <c r="K329"/>
  <c r="M329" s="1"/>
  <c r="K328"/>
  <c r="M328" s="1"/>
  <c r="J328"/>
  <c r="T328" s="1"/>
  <c r="W328" s="1"/>
  <c r="M326"/>
  <c r="J326"/>
  <c r="T326" s="1"/>
  <c r="W326" s="1"/>
  <c r="I326"/>
  <c r="R325"/>
  <c r="O325"/>
  <c r="M325"/>
  <c r="V323"/>
  <c r="U323"/>
  <c r="T323"/>
  <c r="W323" s="1"/>
  <c r="M323"/>
  <c r="L323"/>
  <c r="V321"/>
  <c r="U321"/>
  <c r="T321"/>
  <c r="W321" s="1"/>
  <c r="M321"/>
  <c r="L321"/>
  <c r="R319"/>
  <c r="O319"/>
  <c r="T319" s="1"/>
  <c r="W319" s="1"/>
  <c r="M319"/>
  <c r="J319"/>
  <c r="U319" s="1"/>
  <c r="M318"/>
  <c r="M317"/>
  <c r="M316"/>
  <c r="M315"/>
  <c r="M314"/>
  <c r="M313"/>
  <c r="M312"/>
  <c r="R311"/>
  <c r="O311"/>
  <c r="M311"/>
  <c r="J311"/>
  <c r="V310"/>
  <c r="U310"/>
  <c r="T310"/>
  <c r="W310" s="1"/>
  <c r="M310"/>
  <c r="L310"/>
  <c r="W309"/>
  <c r="V309"/>
  <c r="U309"/>
  <c r="T309"/>
  <c r="M309"/>
  <c r="L309"/>
  <c r="V308"/>
  <c r="U308"/>
  <c r="T308"/>
  <c r="W308" s="1"/>
  <c r="M308"/>
  <c r="L308"/>
  <c r="V307"/>
  <c r="U307"/>
  <c r="T307"/>
  <c r="W307" s="1"/>
  <c r="M307"/>
  <c r="L307"/>
  <c r="V306"/>
  <c r="U306"/>
  <c r="T306"/>
  <c r="W306" s="1"/>
  <c r="M306"/>
  <c r="L306"/>
  <c r="V305"/>
  <c r="U305"/>
  <c r="T305"/>
  <c r="W305" s="1"/>
  <c r="M305"/>
  <c r="L305"/>
  <c r="V303"/>
  <c r="U303"/>
  <c r="T303"/>
  <c r="W303" s="1"/>
  <c r="M303"/>
  <c r="L303"/>
  <c r="V301"/>
  <c r="U301"/>
  <c r="T301"/>
  <c r="W301" s="1"/>
  <c r="M301"/>
  <c r="L301"/>
  <c r="T299"/>
  <c r="W299" s="1"/>
  <c r="M299"/>
  <c r="J299"/>
  <c r="U299" s="1"/>
  <c r="K297"/>
  <c r="M297" s="1"/>
  <c r="K296"/>
  <c r="M296" s="1"/>
  <c r="R295"/>
  <c r="O295"/>
  <c r="M295"/>
  <c r="J295"/>
  <c r="V295" s="1"/>
  <c r="R294"/>
  <c r="O294"/>
  <c r="M294"/>
  <c r="J294"/>
  <c r="T293"/>
  <c r="W293" s="1"/>
  <c r="K293"/>
  <c r="M293" s="1"/>
  <c r="J293"/>
  <c r="I293"/>
  <c r="V292"/>
  <c r="U292"/>
  <c r="T292"/>
  <c r="W292" s="1"/>
  <c r="M292"/>
  <c r="L292"/>
  <c r="K291"/>
  <c r="M291" s="1"/>
  <c r="J291"/>
  <c r="W290"/>
  <c r="V290"/>
  <c r="U290"/>
  <c r="T290"/>
  <c r="M290"/>
  <c r="L290"/>
  <c r="K288"/>
  <c r="M288" s="1"/>
  <c r="K287"/>
  <c r="M287" s="1"/>
  <c r="L286"/>
  <c r="K286"/>
  <c r="U286" s="1"/>
  <c r="J286"/>
  <c r="V285"/>
  <c r="U285"/>
  <c r="T285"/>
  <c r="W285" s="1"/>
  <c r="M285"/>
  <c r="L285"/>
  <c r="M283"/>
  <c r="K283"/>
  <c r="K282"/>
  <c r="M282" s="1"/>
  <c r="M280"/>
  <c r="K280"/>
  <c r="K279"/>
  <c r="M279" s="1"/>
  <c r="M278"/>
  <c r="K278"/>
  <c r="J278"/>
  <c r="V277"/>
  <c r="U277"/>
  <c r="T277"/>
  <c r="W277" s="1"/>
  <c r="M277"/>
  <c r="L277"/>
  <c r="K275"/>
  <c r="M275" s="1"/>
  <c r="K274"/>
  <c r="M274" s="1"/>
  <c r="U273"/>
  <c r="R273"/>
  <c r="O273"/>
  <c r="M273"/>
  <c r="L273"/>
  <c r="J273"/>
  <c r="T273" s="1"/>
  <c r="W273" s="1"/>
  <c r="I272"/>
  <c r="K272" s="1"/>
  <c r="M272" s="1"/>
  <c r="K271"/>
  <c r="M271" s="1"/>
  <c r="V270"/>
  <c r="U270"/>
  <c r="T270"/>
  <c r="W270" s="1"/>
  <c r="M270"/>
  <c r="L270"/>
  <c r="U269"/>
  <c r="R269"/>
  <c r="O269"/>
  <c r="M269"/>
  <c r="L269"/>
  <c r="J269"/>
  <c r="V269" s="1"/>
  <c r="L268"/>
  <c r="K268"/>
  <c r="U268" s="1"/>
  <c r="J268"/>
  <c r="V267"/>
  <c r="U267"/>
  <c r="T267"/>
  <c r="W267" s="1"/>
  <c r="M267"/>
  <c r="L267"/>
  <c r="V266"/>
  <c r="U266"/>
  <c r="T266"/>
  <c r="W266" s="1"/>
  <c r="M266"/>
  <c r="L266"/>
  <c r="V265"/>
  <c r="U265"/>
  <c r="T265"/>
  <c r="W265" s="1"/>
  <c r="M265"/>
  <c r="L265"/>
  <c r="V264"/>
  <c r="U264"/>
  <c r="T264"/>
  <c r="W264" s="1"/>
  <c r="M264"/>
  <c r="L264"/>
  <c r="I263"/>
  <c r="M262"/>
  <c r="K262"/>
  <c r="J262"/>
  <c r="V261"/>
  <c r="U261"/>
  <c r="T261"/>
  <c r="W261" s="1"/>
  <c r="M261"/>
  <c r="L261"/>
  <c r="V260"/>
  <c r="U260"/>
  <c r="T260"/>
  <c r="W260" s="1"/>
  <c r="M260"/>
  <c r="L260"/>
  <c r="K259"/>
  <c r="M259" s="1"/>
  <c r="J259"/>
  <c r="V258"/>
  <c r="U258"/>
  <c r="T258"/>
  <c r="W258" s="1"/>
  <c r="M258"/>
  <c r="L258"/>
  <c r="U257"/>
  <c r="L257"/>
  <c r="K257"/>
  <c r="M257" s="1"/>
  <c r="J257"/>
  <c r="T257" s="1"/>
  <c r="W257" s="1"/>
  <c r="V256"/>
  <c r="U256"/>
  <c r="T256"/>
  <c r="W256" s="1"/>
  <c r="M256"/>
  <c r="L256"/>
  <c r="M254"/>
  <c r="J254"/>
  <c r="U254" s="1"/>
  <c r="M253"/>
  <c r="J253"/>
  <c r="T253" s="1"/>
  <c r="W253" s="1"/>
  <c r="M252"/>
  <c r="J252"/>
  <c r="T252" s="1"/>
  <c r="W252" s="1"/>
  <c r="M251"/>
  <c r="J251"/>
  <c r="R250"/>
  <c r="O250"/>
  <c r="M250"/>
  <c r="U249"/>
  <c r="M249"/>
  <c r="J249"/>
  <c r="T249" s="1"/>
  <c r="W249" s="1"/>
  <c r="T248"/>
  <c r="W248" s="1"/>
  <c r="M248"/>
  <c r="L248"/>
  <c r="J248"/>
  <c r="U248" s="1"/>
  <c r="V247"/>
  <c r="M247"/>
  <c r="L247"/>
  <c r="J247"/>
  <c r="T247" s="1"/>
  <c r="W247" s="1"/>
  <c r="M245"/>
  <c r="J245"/>
  <c r="V243"/>
  <c r="U243"/>
  <c r="T243"/>
  <c r="W243" s="1"/>
  <c r="M243"/>
  <c r="L243"/>
  <c r="K242"/>
  <c r="M242" s="1"/>
  <c r="J242"/>
  <c r="L242" s="1"/>
  <c r="V240"/>
  <c r="U240"/>
  <c r="T240"/>
  <c r="W240" s="1"/>
  <c r="M240"/>
  <c r="L240"/>
  <c r="L239"/>
  <c r="K239"/>
  <c r="U239" s="1"/>
  <c r="J239"/>
  <c r="V237"/>
  <c r="U237"/>
  <c r="T237"/>
  <c r="W237" s="1"/>
  <c r="M237"/>
  <c r="L237"/>
  <c r="M236"/>
  <c r="K236"/>
  <c r="J236"/>
  <c r="V236" s="1"/>
  <c r="V234"/>
  <c r="U234"/>
  <c r="T234"/>
  <c r="W234" s="1"/>
  <c r="M234"/>
  <c r="L234"/>
  <c r="V233"/>
  <c r="L233"/>
  <c r="K233"/>
  <c r="U233" s="1"/>
  <c r="J233"/>
  <c r="T233" s="1"/>
  <c r="W233" s="1"/>
  <c r="V231"/>
  <c r="U231"/>
  <c r="T231"/>
  <c r="W231" s="1"/>
  <c r="M231"/>
  <c r="L231"/>
  <c r="R230"/>
  <c r="O230"/>
  <c r="M230"/>
  <c r="V229"/>
  <c r="U229"/>
  <c r="T229"/>
  <c r="W229" s="1"/>
  <c r="M229"/>
  <c r="L229"/>
  <c r="M227"/>
  <c r="M226"/>
  <c r="R225"/>
  <c r="O225"/>
  <c r="M225"/>
  <c r="J225"/>
  <c r="V225" s="1"/>
  <c r="M224"/>
  <c r="R223"/>
  <c r="O223"/>
  <c r="M223"/>
  <c r="L223"/>
  <c r="J223"/>
  <c r="V223" s="1"/>
  <c r="K222"/>
  <c r="M222" s="1"/>
  <c r="I222"/>
  <c r="J222" s="1"/>
  <c r="T222" s="1"/>
  <c r="W222" s="1"/>
  <c r="V221"/>
  <c r="U221"/>
  <c r="T221"/>
  <c r="W221" s="1"/>
  <c r="M221"/>
  <c r="L221"/>
  <c r="V220"/>
  <c r="U220"/>
  <c r="T220"/>
  <c r="W220" s="1"/>
  <c r="M220"/>
  <c r="L220"/>
  <c r="V219"/>
  <c r="U219"/>
  <c r="T219"/>
  <c r="W219" s="1"/>
  <c r="M219"/>
  <c r="L219"/>
  <c r="V218"/>
  <c r="U218"/>
  <c r="T218"/>
  <c r="W218" s="1"/>
  <c r="M218"/>
  <c r="L218"/>
  <c r="V216"/>
  <c r="U216"/>
  <c r="T216"/>
  <c r="W216" s="1"/>
  <c r="M216"/>
  <c r="L216"/>
  <c r="V214"/>
  <c r="U214"/>
  <c r="T214"/>
  <c r="W214" s="1"/>
  <c r="M214"/>
  <c r="L214"/>
  <c r="R212"/>
  <c r="O212"/>
  <c r="M212"/>
  <c r="J212"/>
  <c r="T212" s="1"/>
  <c r="W212" s="1"/>
  <c r="W213" s="1"/>
  <c r="B22" i="38" s="1"/>
  <c r="M211" i="56"/>
  <c r="K211"/>
  <c r="J211"/>
  <c r="U211" s="1"/>
  <c r="W210"/>
  <c r="V210"/>
  <c r="U210"/>
  <c r="T210"/>
  <c r="M210"/>
  <c r="L210"/>
  <c r="I209"/>
  <c r="J209" s="1"/>
  <c r="K208"/>
  <c r="J208"/>
  <c r="T208" s="1"/>
  <c r="W208" s="1"/>
  <c r="K207"/>
  <c r="J207"/>
  <c r="T207" s="1"/>
  <c r="W207" s="1"/>
  <c r="K206"/>
  <c r="J206"/>
  <c r="T206" s="1"/>
  <c r="W206" s="1"/>
  <c r="R204"/>
  <c r="O204"/>
  <c r="M204"/>
  <c r="R202"/>
  <c r="K202"/>
  <c r="M202" s="1"/>
  <c r="R201"/>
  <c r="M201"/>
  <c r="K201"/>
  <c r="R200"/>
  <c r="K200"/>
  <c r="M200" s="1"/>
  <c r="V199"/>
  <c r="U199"/>
  <c r="T199"/>
  <c r="W199" s="1"/>
  <c r="M199"/>
  <c r="L199"/>
  <c r="R198"/>
  <c r="O198"/>
  <c r="M198"/>
  <c r="M197"/>
  <c r="K197"/>
  <c r="J197"/>
  <c r="V197" s="1"/>
  <c r="K196"/>
  <c r="M196" s="1"/>
  <c r="J196"/>
  <c r="V195"/>
  <c r="U195"/>
  <c r="T195"/>
  <c r="W195" s="1"/>
  <c r="M195"/>
  <c r="L195"/>
  <c r="V194"/>
  <c r="U194"/>
  <c r="T194"/>
  <c r="W194" s="1"/>
  <c r="M194"/>
  <c r="L194"/>
  <c r="V193"/>
  <c r="U193"/>
  <c r="T193"/>
  <c r="W193" s="1"/>
  <c r="M193"/>
  <c r="L193"/>
  <c r="M191"/>
  <c r="J191"/>
  <c r="T191" s="1"/>
  <c r="W191" s="1"/>
  <c r="R189"/>
  <c r="O189"/>
  <c r="T189" s="1"/>
  <c r="W189" s="1"/>
  <c r="M189"/>
  <c r="L189"/>
  <c r="J189"/>
  <c r="V189" s="1"/>
  <c r="V188"/>
  <c r="U188"/>
  <c r="T188"/>
  <c r="W188" s="1"/>
  <c r="M188"/>
  <c r="L188"/>
  <c r="K187"/>
  <c r="M187" s="1"/>
  <c r="K186"/>
  <c r="M186" s="1"/>
  <c r="J186"/>
  <c r="K184"/>
  <c r="M184" s="1"/>
  <c r="M183"/>
  <c r="R182"/>
  <c r="O182"/>
  <c r="M182"/>
  <c r="J182"/>
  <c r="U182" s="1"/>
  <c r="M181"/>
  <c r="K180"/>
  <c r="M180" s="1"/>
  <c r="R179"/>
  <c r="O179"/>
  <c r="M179"/>
  <c r="J179"/>
  <c r="U179" s="1"/>
  <c r="V178"/>
  <c r="U178"/>
  <c r="T178"/>
  <c r="W178" s="1"/>
  <c r="M178"/>
  <c r="L178"/>
  <c r="V177"/>
  <c r="U177"/>
  <c r="T177"/>
  <c r="W177" s="1"/>
  <c r="M177"/>
  <c r="L177"/>
  <c r="V176"/>
  <c r="U176"/>
  <c r="T176"/>
  <c r="W176" s="1"/>
  <c r="M176"/>
  <c r="L176"/>
  <c r="V175"/>
  <c r="U175"/>
  <c r="T175"/>
  <c r="W175" s="1"/>
  <c r="M175"/>
  <c r="L175"/>
  <c r="V174"/>
  <c r="U174"/>
  <c r="T174"/>
  <c r="W174" s="1"/>
  <c r="M174"/>
  <c r="L174"/>
  <c r="V173"/>
  <c r="U173"/>
  <c r="T173"/>
  <c r="W173" s="1"/>
  <c r="M173"/>
  <c r="L173"/>
  <c r="K172"/>
  <c r="M172" s="1"/>
  <c r="M171"/>
  <c r="K171"/>
  <c r="J171"/>
  <c r="V171" s="1"/>
  <c r="K169"/>
  <c r="M169" s="1"/>
  <c r="K167"/>
  <c r="M167" s="1"/>
  <c r="M166"/>
  <c r="M165"/>
  <c r="K165"/>
  <c r="V164"/>
  <c r="U164"/>
  <c r="T164"/>
  <c r="W164" s="1"/>
  <c r="M164"/>
  <c r="L164"/>
  <c r="V163"/>
  <c r="U163"/>
  <c r="T163"/>
  <c r="W163" s="1"/>
  <c r="M163"/>
  <c r="L163"/>
  <c r="K162"/>
  <c r="M162" s="1"/>
  <c r="M161"/>
  <c r="K161"/>
  <c r="J161"/>
  <c r="U161" s="1"/>
  <c r="R159"/>
  <c r="O159"/>
  <c r="M159"/>
  <c r="J159"/>
  <c r="U159" s="1"/>
  <c r="V158"/>
  <c r="U158"/>
  <c r="T158"/>
  <c r="W158" s="1"/>
  <c r="M158"/>
  <c r="L158"/>
  <c r="R157"/>
  <c r="O157"/>
  <c r="M157"/>
  <c r="J157"/>
  <c r="T157" s="1"/>
  <c r="W157" s="1"/>
  <c r="W160" s="1"/>
  <c r="B21" i="38" s="1"/>
  <c r="K156" i="56"/>
  <c r="M156" s="1"/>
  <c r="M155"/>
  <c r="K155"/>
  <c r="J155"/>
  <c r="U155" s="1"/>
  <c r="R153"/>
  <c r="O153"/>
  <c r="M153"/>
  <c r="L153"/>
  <c r="J153"/>
  <c r="V153" s="1"/>
  <c r="R152"/>
  <c r="O152"/>
  <c r="M152"/>
  <c r="K151"/>
  <c r="M151" s="1"/>
  <c r="J151"/>
  <c r="V151" s="1"/>
  <c r="V150"/>
  <c r="U150"/>
  <c r="T150"/>
  <c r="W150" s="1"/>
  <c r="M150"/>
  <c r="L150"/>
  <c r="K148"/>
  <c r="M148" s="1"/>
  <c r="K147"/>
  <c r="M147" s="1"/>
  <c r="K146"/>
  <c r="M146" s="1"/>
  <c r="M145"/>
  <c r="R144"/>
  <c r="O144"/>
  <c r="M144"/>
  <c r="J144"/>
  <c r="V144" s="1"/>
  <c r="K143"/>
  <c r="J143"/>
  <c r="T143" s="1"/>
  <c r="W143" s="1"/>
  <c r="V142"/>
  <c r="U142"/>
  <c r="T142"/>
  <c r="W142" s="1"/>
  <c r="M142"/>
  <c r="L142"/>
  <c r="K141"/>
  <c r="M141" s="1"/>
  <c r="M140"/>
  <c r="K140"/>
  <c r="J140"/>
  <c r="V140" s="1"/>
  <c r="K138"/>
  <c r="M138" s="1"/>
  <c r="K137"/>
  <c r="M137" s="1"/>
  <c r="K136"/>
  <c r="M136" s="1"/>
  <c r="K135"/>
  <c r="M135" s="1"/>
  <c r="M134"/>
  <c r="M133"/>
  <c r="R132"/>
  <c r="O132"/>
  <c r="M132"/>
  <c r="J132"/>
  <c r="T132" s="1"/>
  <c r="W132" s="1"/>
  <c r="K131"/>
  <c r="M131" s="1"/>
  <c r="M130"/>
  <c r="V129"/>
  <c r="U129"/>
  <c r="T129"/>
  <c r="W129" s="1"/>
  <c r="M129"/>
  <c r="L129"/>
  <c r="K128"/>
  <c r="M128" s="1"/>
  <c r="J128"/>
  <c r="V127"/>
  <c r="U127"/>
  <c r="T127"/>
  <c r="W127" s="1"/>
  <c r="M127"/>
  <c r="L127"/>
  <c r="K126"/>
  <c r="M126" s="1"/>
  <c r="V125"/>
  <c r="K125"/>
  <c r="J125"/>
  <c r="T125" s="1"/>
  <c r="W125" s="1"/>
  <c r="K123"/>
  <c r="M123" s="1"/>
  <c r="K122"/>
  <c r="M122" s="1"/>
  <c r="K121"/>
  <c r="M121" s="1"/>
  <c r="K120"/>
  <c r="M120" s="1"/>
  <c r="K118"/>
  <c r="M118" s="1"/>
  <c r="K117"/>
  <c r="M117" s="1"/>
  <c r="K116"/>
  <c r="M116" s="1"/>
  <c r="K115"/>
  <c r="M115" s="1"/>
  <c r="M114"/>
  <c r="M113"/>
  <c r="R112"/>
  <c r="O112"/>
  <c r="M112"/>
  <c r="L112"/>
  <c r="J112"/>
  <c r="V112" s="1"/>
  <c r="K111"/>
  <c r="M111" s="1"/>
  <c r="M110"/>
  <c r="R109"/>
  <c r="O109"/>
  <c r="M109"/>
  <c r="L109"/>
  <c r="J109"/>
  <c r="V109" s="1"/>
  <c r="V108"/>
  <c r="U108"/>
  <c r="T108"/>
  <c r="W108" s="1"/>
  <c r="M108"/>
  <c r="L108"/>
  <c r="V107"/>
  <c r="U107"/>
  <c r="T107"/>
  <c r="W107" s="1"/>
  <c r="M107"/>
  <c r="L107"/>
  <c r="V106"/>
  <c r="U106"/>
  <c r="T106"/>
  <c r="W106" s="1"/>
  <c r="M106"/>
  <c r="L106"/>
  <c r="W105"/>
  <c r="V105"/>
  <c r="U105"/>
  <c r="T105"/>
  <c r="M105"/>
  <c r="L105"/>
  <c r="V104"/>
  <c r="U104"/>
  <c r="T104"/>
  <c r="W104" s="1"/>
  <c r="M104"/>
  <c r="L104"/>
  <c r="V103"/>
  <c r="U103"/>
  <c r="T103"/>
  <c r="W103" s="1"/>
  <c r="M103"/>
  <c r="L103"/>
  <c r="V102"/>
  <c r="U102"/>
  <c r="T102"/>
  <c r="W102" s="1"/>
  <c r="M102"/>
  <c r="L102"/>
  <c r="V101"/>
  <c r="U101"/>
  <c r="T101"/>
  <c r="W101" s="1"/>
  <c r="M101"/>
  <c r="L101"/>
  <c r="V100"/>
  <c r="U100"/>
  <c r="T100"/>
  <c r="W100" s="1"/>
  <c r="M100"/>
  <c r="L100"/>
  <c r="K99"/>
  <c r="M99" s="1"/>
  <c r="J99"/>
  <c r="V98"/>
  <c r="U98"/>
  <c r="T98"/>
  <c r="W98" s="1"/>
  <c r="M98"/>
  <c r="L98"/>
  <c r="K97"/>
  <c r="M97" s="1"/>
  <c r="K96"/>
  <c r="M96" s="1"/>
  <c r="J96"/>
  <c r="T96" s="1"/>
  <c r="W96" s="1"/>
  <c r="K94"/>
  <c r="M94" s="1"/>
  <c r="K93"/>
  <c r="M93" s="1"/>
  <c r="K92"/>
  <c r="M92" s="1"/>
  <c r="R91"/>
  <c r="O91"/>
  <c r="M91"/>
  <c r="J91"/>
  <c r="T91" s="1"/>
  <c r="W91" s="1"/>
  <c r="R90"/>
  <c r="O90"/>
  <c r="M90"/>
  <c r="J90"/>
  <c r="T90" s="1"/>
  <c r="W90" s="1"/>
  <c r="W95" s="1"/>
  <c r="B20" i="38" s="1"/>
  <c r="V89" i="56"/>
  <c r="U89"/>
  <c r="T89"/>
  <c r="W89" s="1"/>
  <c r="M89"/>
  <c r="L89"/>
  <c r="K88"/>
  <c r="M88" s="1"/>
  <c r="L87"/>
  <c r="K87"/>
  <c r="M87" s="1"/>
  <c r="J87"/>
  <c r="T87" s="1"/>
  <c r="W87" s="1"/>
  <c r="R85"/>
  <c r="M85"/>
  <c r="K85"/>
  <c r="R84"/>
  <c r="K84"/>
  <c r="M84" s="1"/>
  <c r="R83"/>
  <c r="K83"/>
  <c r="M83" s="1"/>
  <c r="R82"/>
  <c r="M82"/>
  <c r="R81"/>
  <c r="M81"/>
  <c r="R80"/>
  <c r="O80"/>
  <c r="M80"/>
  <c r="K79"/>
  <c r="V79" s="1"/>
  <c r="J79"/>
  <c r="T79" s="1"/>
  <c r="W79" s="1"/>
  <c r="V78"/>
  <c r="U78"/>
  <c r="T78"/>
  <c r="W78" s="1"/>
  <c r="M78"/>
  <c r="L78"/>
  <c r="V77"/>
  <c r="U77"/>
  <c r="T77"/>
  <c r="W77" s="1"/>
  <c r="M77"/>
  <c r="L77"/>
  <c r="M75"/>
  <c r="J75"/>
  <c r="V75" s="1"/>
  <c r="K73"/>
  <c r="M73" s="1"/>
  <c r="T72"/>
  <c r="W72" s="1"/>
  <c r="R72"/>
  <c r="O72"/>
  <c r="M72"/>
  <c r="L72"/>
  <c r="J72"/>
  <c r="V72" s="1"/>
  <c r="V71"/>
  <c r="U71"/>
  <c r="T71"/>
  <c r="W71" s="1"/>
  <c r="M71"/>
  <c r="L71"/>
  <c r="K69"/>
  <c r="M69" s="1"/>
  <c r="R68"/>
  <c r="O68"/>
  <c r="M68"/>
  <c r="J68"/>
  <c r="T68" s="1"/>
  <c r="W68" s="1"/>
  <c r="M67"/>
  <c r="M66"/>
  <c r="R65"/>
  <c r="O65"/>
  <c r="M65"/>
  <c r="J65"/>
  <c r="W64"/>
  <c r="V64"/>
  <c r="U64"/>
  <c r="T64"/>
  <c r="M64"/>
  <c r="L64"/>
  <c r="V63"/>
  <c r="U63"/>
  <c r="T63"/>
  <c r="W63" s="1"/>
  <c r="M63"/>
  <c r="L63"/>
  <c r="V62"/>
  <c r="U62"/>
  <c r="T62"/>
  <c r="W62" s="1"/>
  <c r="M62"/>
  <c r="L62"/>
  <c r="V61"/>
  <c r="U61"/>
  <c r="T61"/>
  <c r="W61" s="1"/>
  <c r="M61"/>
  <c r="L61"/>
  <c r="V60"/>
  <c r="U60"/>
  <c r="T60"/>
  <c r="W60" s="1"/>
  <c r="M60"/>
  <c r="L60"/>
  <c r="V59"/>
  <c r="U59"/>
  <c r="T59"/>
  <c r="W59" s="1"/>
  <c r="M59"/>
  <c r="L59"/>
  <c r="K57"/>
  <c r="M57" s="1"/>
  <c r="K55"/>
  <c r="M55" s="1"/>
  <c r="V54"/>
  <c r="U54"/>
  <c r="T54"/>
  <c r="W54" s="1"/>
  <c r="M54"/>
  <c r="L54"/>
  <c r="V53"/>
  <c r="U53"/>
  <c r="T53"/>
  <c r="W53" s="1"/>
  <c r="M53"/>
  <c r="L53"/>
  <c r="M51"/>
  <c r="K51"/>
  <c r="R50"/>
  <c r="O50"/>
  <c r="M50"/>
  <c r="J50"/>
  <c r="K49"/>
  <c r="M49" s="1"/>
  <c r="R48"/>
  <c r="O48"/>
  <c r="M48"/>
  <c r="J48"/>
  <c r="T48" s="1"/>
  <c r="W48" s="1"/>
  <c r="W52" s="1"/>
  <c r="B19" i="38" s="1"/>
  <c r="R46" i="56"/>
  <c r="O46"/>
  <c r="M46"/>
  <c r="J46"/>
  <c r="V46" s="1"/>
  <c r="M45"/>
  <c r="M44"/>
  <c r="M43"/>
  <c r="R42"/>
  <c r="O42"/>
  <c r="M42"/>
  <c r="J42"/>
  <c r="T42" s="1"/>
  <c r="W42" s="1"/>
  <c r="W47" s="1"/>
  <c r="F18" i="38" s="1"/>
  <c r="V41" i="56"/>
  <c r="U41"/>
  <c r="T41"/>
  <c r="W41" s="1"/>
  <c r="M41"/>
  <c r="L41"/>
  <c r="V40"/>
  <c r="U40"/>
  <c r="T40"/>
  <c r="W40" s="1"/>
  <c r="M40"/>
  <c r="L40"/>
  <c r="Y38"/>
  <c r="Y3" s="1"/>
  <c r="V38"/>
  <c r="U38"/>
  <c r="T38"/>
  <c r="W38" s="1"/>
  <c r="M38"/>
  <c r="L38"/>
  <c r="V36"/>
  <c r="U36"/>
  <c r="T36"/>
  <c r="W36" s="1"/>
  <c r="M36"/>
  <c r="L36"/>
  <c r="Y34"/>
  <c r="J202" s="1"/>
  <c r="R34"/>
  <c r="O34"/>
  <c r="M34"/>
  <c r="J34"/>
  <c r="V34" s="1"/>
  <c r="I33"/>
  <c r="J33" s="1"/>
  <c r="M32"/>
  <c r="J32"/>
  <c r="U32" s="1"/>
  <c r="M31"/>
  <c r="J31"/>
  <c r="T31" s="1"/>
  <c r="W31" s="1"/>
  <c r="V30"/>
  <c r="U30"/>
  <c r="T30"/>
  <c r="W30" s="1"/>
  <c r="M30"/>
  <c r="L30"/>
  <c r="V29"/>
  <c r="U29"/>
  <c r="T29"/>
  <c r="W29" s="1"/>
  <c r="M29"/>
  <c r="L29"/>
  <c r="R28"/>
  <c r="O28"/>
  <c r="M28"/>
  <c r="J28"/>
  <c r="T28" s="1"/>
  <c r="W28" s="1"/>
  <c r="W35" s="1"/>
  <c r="B18" i="38" s="1"/>
  <c r="K27" i="56"/>
  <c r="M27" s="1"/>
  <c r="J27"/>
  <c r="L26"/>
  <c r="K26"/>
  <c r="M26" s="1"/>
  <c r="J26"/>
  <c r="M25"/>
  <c r="L25"/>
  <c r="K25"/>
  <c r="J25"/>
  <c r="T25" s="1"/>
  <c r="W25" s="1"/>
  <c r="M23"/>
  <c r="I23"/>
  <c r="J23" s="1"/>
  <c r="R21"/>
  <c r="M21"/>
  <c r="J21"/>
  <c r="V21" s="1"/>
  <c r="V19"/>
  <c r="M19"/>
  <c r="J19"/>
  <c r="T19" s="1"/>
  <c r="W19" s="1"/>
  <c r="U17"/>
  <c r="R17"/>
  <c r="O17"/>
  <c r="M17"/>
  <c r="J17"/>
  <c r="V17" s="1"/>
  <c r="R16"/>
  <c r="O16"/>
  <c r="M16"/>
  <c r="J16"/>
  <c r="T16" s="1"/>
  <c r="W16" s="1"/>
  <c r="W18" s="1"/>
  <c r="D17" i="38" s="1"/>
  <c r="M15" i="56"/>
  <c r="J15"/>
  <c r="T15" s="1"/>
  <c r="W15" s="1"/>
  <c r="V14"/>
  <c r="U14"/>
  <c r="T14"/>
  <c r="W14" s="1"/>
  <c r="M14"/>
  <c r="L14"/>
  <c r="V13"/>
  <c r="U13"/>
  <c r="T13"/>
  <c r="W13" s="1"/>
  <c r="M13"/>
  <c r="L13"/>
  <c r="V12"/>
  <c r="U12"/>
  <c r="T12"/>
  <c r="W12" s="1"/>
  <c r="M12"/>
  <c r="L12"/>
  <c r="V11"/>
  <c r="U11"/>
  <c r="T11"/>
  <c r="W11" s="1"/>
  <c r="M11"/>
  <c r="L11"/>
  <c r="V10"/>
  <c r="U10"/>
  <c r="T10"/>
  <c r="W10" s="1"/>
  <c r="M10"/>
  <c r="L10"/>
  <c r="V9"/>
  <c r="U9"/>
  <c r="T9"/>
  <c r="W9" s="1"/>
  <c r="M9"/>
  <c r="L9"/>
  <c r="V8"/>
  <c r="U8"/>
  <c r="T8"/>
  <c r="W8" s="1"/>
  <c r="M8"/>
  <c r="L8"/>
  <c r="V7"/>
  <c r="U7"/>
  <c r="T7"/>
  <c r="W7" s="1"/>
  <c r="M7"/>
  <c r="L7"/>
  <c r="V6"/>
  <c r="U6"/>
  <c r="T6"/>
  <c r="W6" s="1"/>
  <c r="M6"/>
  <c r="L6"/>
  <c r="V5"/>
  <c r="U5"/>
  <c r="T5"/>
  <c r="W5" s="1"/>
  <c r="M5"/>
  <c r="L5"/>
  <c r="M3"/>
  <c r="L3"/>
  <c r="J3"/>
  <c r="T3" s="1"/>
  <c r="W3" s="1"/>
  <c r="R2"/>
  <c r="O2"/>
  <c r="M2"/>
  <c r="H5" i="38"/>
  <c r="H4"/>
  <c r="G11"/>
  <c r="F9"/>
  <c r="F8"/>
  <c r="F7"/>
  <c r="F6"/>
  <c r="F5"/>
  <c r="F4"/>
  <c r="E9"/>
  <c r="E8"/>
  <c r="E7"/>
  <c r="E6"/>
  <c r="E5"/>
  <c r="E4"/>
  <c r="D9"/>
  <c r="D8"/>
  <c r="D7"/>
  <c r="D6"/>
  <c r="D5"/>
  <c r="D4"/>
  <c r="C9"/>
  <c r="C8"/>
  <c r="C7"/>
  <c r="C6"/>
  <c r="C5"/>
  <c r="C4"/>
  <c r="B9"/>
  <c r="B8"/>
  <c r="B7"/>
  <c r="B6"/>
  <c r="B5"/>
  <c r="B4"/>
  <c r="I4"/>
  <c r="V404" i="56" l="1"/>
  <c r="V443"/>
  <c r="V48"/>
  <c r="U157"/>
  <c r="V398"/>
  <c r="U443"/>
  <c r="L212"/>
  <c r="U19" i="53"/>
  <c r="U21"/>
  <c r="U20"/>
  <c r="T18"/>
  <c r="W18" s="1"/>
  <c r="T19"/>
  <c r="W19" s="1"/>
  <c r="T20"/>
  <c r="W20" s="1"/>
  <c r="T21"/>
  <c r="W21" s="1"/>
  <c r="M18"/>
  <c r="M19"/>
  <c r="M20"/>
  <c r="M21"/>
  <c r="L18"/>
  <c r="L19"/>
  <c r="L20"/>
  <c r="L21"/>
  <c r="T15"/>
  <c r="W15" s="1"/>
  <c r="U16"/>
  <c r="L15"/>
  <c r="T17"/>
  <c r="W17" s="1"/>
  <c r="L16"/>
  <c r="T14"/>
  <c r="W14" s="1"/>
  <c r="X17" s="1"/>
  <c r="M14"/>
  <c r="M15"/>
  <c r="M16"/>
  <c r="M17"/>
  <c r="V14"/>
  <c r="V15"/>
  <c r="V16"/>
  <c r="V17"/>
  <c r="U11"/>
  <c r="U13"/>
  <c r="T10"/>
  <c r="W10" s="1"/>
  <c r="X13" s="1"/>
  <c r="T11"/>
  <c r="W11" s="1"/>
  <c r="T12"/>
  <c r="W12" s="1"/>
  <c r="T13"/>
  <c r="W13" s="1"/>
  <c r="L10"/>
  <c r="V10"/>
  <c r="L11"/>
  <c r="V11"/>
  <c r="L12"/>
  <c r="V12"/>
  <c r="L13"/>
  <c r="V13"/>
  <c r="V155" i="56"/>
  <c r="V369"/>
  <c r="V15"/>
  <c r="U16"/>
  <c r="L17"/>
  <c r="T17"/>
  <c r="W17" s="1"/>
  <c r="T27"/>
  <c r="W27" s="1"/>
  <c r="V27"/>
  <c r="U28"/>
  <c r="V31"/>
  <c r="V42"/>
  <c r="U48"/>
  <c r="L79"/>
  <c r="J81"/>
  <c r="U81" s="1"/>
  <c r="V96"/>
  <c r="U99"/>
  <c r="V99"/>
  <c r="L125"/>
  <c r="V128"/>
  <c r="L132"/>
  <c r="V132"/>
  <c r="V143"/>
  <c r="V157"/>
  <c r="L161"/>
  <c r="V186"/>
  <c r="U189"/>
  <c r="V191"/>
  <c r="V196"/>
  <c r="V206"/>
  <c r="V207"/>
  <c r="V208"/>
  <c r="L211"/>
  <c r="V212"/>
  <c r="T239"/>
  <c r="W239" s="1"/>
  <c r="L253"/>
  <c r="L254"/>
  <c r="V319"/>
  <c r="L328"/>
  <c r="T344"/>
  <c r="W344" s="1"/>
  <c r="U350"/>
  <c r="U352"/>
  <c r="V357"/>
  <c r="V359"/>
  <c r="L365"/>
  <c r="T365"/>
  <c r="W365" s="1"/>
  <c r="L370"/>
  <c r="T385"/>
  <c r="W385" s="1"/>
  <c r="U387"/>
  <c r="U398"/>
  <c r="U404"/>
  <c r="V434"/>
  <c r="V438"/>
  <c r="V461"/>
  <c r="L19"/>
  <c r="L21"/>
  <c r="T26"/>
  <c r="W26" s="1"/>
  <c r="V26"/>
  <c r="T32"/>
  <c r="W32" s="1"/>
  <c r="J45"/>
  <c r="T50"/>
  <c r="W50" s="1"/>
  <c r="J51"/>
  <c r="T51" s="1"/>
  <c r="W51" s="1"/>
  <c r="J73"/>
  <c r="U73" s="1"/>
  <c r="J82"/>
  <c r="U82" s="1"/>
  <c r="L96"/>
  <c r="T109"/>
  <c r="W109" s="1"/>
  <c r="W119" s="1"/>
  <c r="C20" i="38" s="1"/>
  <c r="T112" i="56"/>
  <c r="W112" s="1"/>
  <c r="U125"/>
  <c r="L143"/>
  <c r="U144"/>
  <c r="L155"/>
  <c r="L206"/>
  <c r="L207"/>
  <c r="L208"/>
  <c r="K209"/>
  <c r="M209" s="1"/>
  <c r="T223"/>
  <c r="W223" s="1"/>
  <c r="W228" s="1"/>
  <c r="F22" i="38" s="1"/>
  <c r="V239" i="56"/>
  <c r="V254"/>
  <c r="T268"/>
  <c r="W268" s="1"/>
  <c r="V268"/>
  <c r="T269"/>
  <c r="W269" s="1"/>
  <c r="W276" s="1"/>
  <c r="B24" i="38" s="1"/>
  <c r="U278" i="56"/>
  <c r="U311"/>
  <c r="L319"/>
  <c r="L332"/>
  <c r="L339"/>
  <c r="T350"/>
  <c r="W350" s="1"/>
  <c r="W353" s="1"/>
  <c r="F26" i="38" s="1"/>
  <c r="T352" i="56"/>
  <c r="W352" s="1"/>
  <c r="L369"/>
  <c r="T387"/>
  <c r="W387" s="1"/>
  <c r="W390" s="1"/>
  <c r="F27" i="38" s="1"/>
  <c r="L394" i="56"/>
  <c r="T397"/>
  <c r="W397" s="1"/>
  <c r="V397"/>
  <c r="V417"/>
  <c r="U432"/>
  <c r="L443"/>
  <c r="T454"/>
  <c r="W454" s="1"/>
  <c r="W455" s="1"/>
  <c r="E30" i="38" s="1"/>
  <c r="V454" i="56"/>
  <c r="V460"/>
  <c r="T461"/>
  <c r="W461" s="1"/>
  <c r="U472"/>
  <c r="U495"/>
  <c r="V91"/>
  <c r="V3"/>
  <c r="L15"/>
  <c r="L16"/>
  <c r="V16"/>
  <c r="T21"/>
  <c r="W21" s="1"/>
  <c r="U21"/>
  <c r="V25"/>
  <c r="L27"/>
  <c r="L28"/>
  <c r="V28"/>
  <c r="L31"/>
  <c r="T34"/>
  <c r="W34" s="1"/>
  <c r="U34"/>
  <c r="T46"/>
  <c r="W46" s="1"/>
  <c r="U46"/>
  <c r="T65"/>
  <c r="W65" s="1"/>
  <c r="W70" s="1"/>
  <c r="E19" i="38" s="1"/>
  <c r="V65" i="56"/>
  <c r="U72"/>
  <c r="J83"/>
  <c r="T83" s="1"/>
  <c r="W83" s="1"/>
  <c r="V87"/>
  <c r="L99"/>
  <c r="U132"/>
  <c r="U143"/>
  <c r="L144"/>
  <c r="T144"/>
  <c r="W144" s="1"/>
  <c r="W149" s="1"/>
  <c r="F20" i="38" s="1"/>
  <c r="T153" i="56"/>
  <c r="W153" s="1"/>
  <c r="V161"/>
  <c r="L191"/>
  <c r="U206"/>
  <c r="U207"/>
  <c r="U208"/>
  <c r="V211"/>
  <c r="U212"/>
  <c r="L225"/>
  <c r="T225"/>
  <c r="W225" s="1"/>
  <c r="V248"/>
  <c r="V253"/>
  <c r="T254"/>
  <c r="W254" s="1"/>
  <c r="V257"/>
  <c r="M268"/>
  <c r="V273"/>
  <c r="U291"/>
  <c r="L344"/>
  <c r="V370"/>
  <c r="L385"/>
  <c r="U427"/>
  <c r="L472"/>
  <c r="T472"/>
  <c r="W472" s="1"/>
  <c r="L33"/>
  <c r="T23"/>
  <c r="W23" s="1"/>
  <c r="V23"/>
  <c r="U23"/>
  <c r="L23"/>
  <c r="T202"/>
  <c r="W202" s="1"/>
  <c r="U202"/>
  <c r="L202"/>
  <c r="V202"/>
  <c r="J325"/>
  <c r="J463"/>
  <c r="J408"/>
  <c r="J2"/>
  <c r="J250"/>
  <c r="J204"/>
  <c r="V249"/>
  <c r="L249"/>
  <c r="J263"/>
  <c r="K263"/>
  <c r="M263" s="1"/>
  <c r="U294"/>
  <c r="V294"/>
  <c r="T294"/>
  <c r="W294" s="1"/>
  <c r="W298" s="1"/>
  <c r="F24" i="38" s="1"/>
  <c r="L294" i="56"/>
  <c r="T99"/>
  <c r="W99" s="1"/>
  <c r="U109"/>
  <c r="U112"/>
  <c r="M125"/>
  <c r="U128"/>
  <c r="J131"/>
  <c r="J134"/>
  <c r="U140"/>
  <c r="M143"/>
  <c r="U151"/>
  <c r="T155"/>
  <c r="W155" s="1"/>
  <c r="J156"/>
  <c r="L159"/>
  <c r="T159"/>
  <c r="W159" s="1"/>
  <c r="T161"/>
  <c r="W161" s="1"/>
  <c r="J162"/>
  <c r="J165"/>
  <c r="J166"/>
  <c r="U171"/>
  <c r="L179"/>
  <c r="T179"/>
  <c r="W179" s="1"/>
  <c r="W185" s="1"/>
  <c r="E21" i="38" s="1"/>
  <c r="J180" i="56"/>
  <c r="J181"/>
  <c r="L182"/>
  <c r="T182"/>
  <c r="W182" s="1"/>
  <c r="J183"/>
  <c r="U186"/>
  <c r="U196"/>
  <c r="U197"/>
  <c r="M206"/>
  <c r="M207"/>
  <c r="M208"/>
  <c r="L209"/>
  <c r="V209"/>
  <c r="T211"/>
  <c r="W211" s="1"/>
  <c r="L222"/>
  <c r="V222"/>
  <c r="U223"/>
  <c r="U225"/>
  <c r="M233"/>
  <c r="U236"/>
  <c r="M239"/>
  <c r="V242"/>
  <c r="L252"/>
  <c r="J522"/>
  <c r="J520"/>
  <c r="J519"/>
  <c r="K516"/>
  <c r="J510"/>
  <c r="J406"/>
  <c r="J376"/>
  <c r="J371"/>
  <c r="J315"/>
  <c r="J297"/>
  <c r="J296"/>
  <c r="J272"/>
  <c r="J531"/>
  <c r="J515"/>
  <c r="J513"/>
  <c r="J512"/>
  <c r="K509"/>
  <c r="J503"/>
  <c r="J405"/>
  <c r="J364"/>
  <c r="J363"/>
  <c r="J345"/>
  <c r="J340"/>
  <c r="J337"/>
  <c r="J333"/>
  <c r="J329"/>
  <c r="J318"/>
  <c r="J314"/>
  <c r="J288"/>
  <c r="J287"/>
  <c r="J275"/>
  <c r="J274"/>
  <c r="J534"/>
  <c r="J533"/>
  <c r="K530"/>
  <c r="J524"/>
  <c r="J508"/>
  <c r="J506"/>
  <c r="J505"/>
  <c r="K502"/>
  <c r="J437"/>
  <c r="J420"/>
  <c r="J418"/>
  <c r="J412"/>
  <c r="J366"/>
  <c r="J351"/>
  <c r="J317"/>
  <c r="J313"/>
  <c r="J529"/>
  <c r="J527"/>
  <c r="J526"/>
  <c r="K523"/>
  <c r="J517"/>
  <c r="J501"/>
  <c r="J433"/>
  <c r="J430"/>
  <c r="J426"/>
  <c r="J389"/>
  <c r="J382"/>
  <c r="J316"/>
  <c r="J312"/>
  <c r="J283"/>
  <c r="J282"/>
  <c r="J280"/>
  <c r="J279"/>
  <c r="J271"/>
  <c r="V245"/>
  <c r="L245"/>
  <c r="V251"/>
  <c r="L251"/>
  <c r="U259"/>
  <c r="V259"/>
  <c r="L259"/>
  <c r="U262"/>
  <c r="V262"/>
  <c r="L262"/>
  <c r="U464"/>
  <c r="V464"/>
  <c r="L464"/>
  <c r="T464"/>
  <c r="W464" s="1"/>
  <c r="U19"/>
  <c r="T73"/>
  <c r="W73" s="1"/>
  <c r="T81"/>
  <c r="W81" s="1"/>
  <c r="U3"/>
  <c r="U15"/>
  <c r="U25"/>
  <c r="U26"/>
  <c r="U27"/>
  <c r="U31"/>
  <c r="L32"/>
  <c r="V32"/>
  <c r="K33"/>
  <c r="M33" s="1"/>
  <c r="L34"/>
  <c r="U42"/>
  <c r="L46"/>
  <c r="L48"/>
  <c r="J49"/>
  <c r="V50"/>
  <c r="L51"/>
  <c r="V51"/>
  <c r="U65"/>
  <c r="V68"/>
  <c r="T75"/>
  <c r="W75" s="1"/>
  <c r="J80"/>
  <c r="V83"/>
  <c r="U87"/>
  <c r="V90"/>
  <c r="U91"/>
  <c r="U96"/>
  <c r="J110"/>
  <c r="J113"/>
  <c r="T128"/>
  <c r="W128" s="1"/>
  <c r="J135"/>
  <c r="J136"/>
  <c r="J137"/>
  <c r="J138"/>
  <c r="T140"/>
  <c r="W140" s="1"/>
  <c r="J141"/>
  <c r="T151"/>
  <c r="W151" s="1"/>
  <c r="J152"/>
  <c r="J167"/>
  <c r="J169"/>
  <c r="T171"/>
  <c r="W171" s="1"/>
  <c r="J172"/>
  <c r="J184"/>
  <c r="T186"/>
  <c r="W186" s="1"/>
  <c r="J187"/>
  <c r="T196"/>
  <c r="W196" s="1"/>
  <c r="T197"/>
  <c r="W197" s="1"/>
  <c r="J198"/>
  <c r="J201"/>
  <c r="U209"/>
  <c r="U222"/>
  <c r="J224"/>
  <c r="J226"/>
  <c r="J230"/>
  <c r="T236"/>
  <c r="W236" s="1"/>
  <c r="U242"/>
  <c r="V252"/>
  <c r="M286"/>
  <c r="V286"/>
  <c r="L403"/>
  <c r="U75"/>
  <c r="U79"/>
  <c r="T82"/>
  <c r="W82" s="1"/>
  <c r="L42"/>
  <c r="J43"/>
  <c r="J44"/>
  <c r="L45"/>
  <c r="V45"/>
  <c r="U50"/>
  <c r="U51"/>
  <c r="L65"/>
  <c r="J66"/>
  <c r="U68"/>
  <c r="L73"/>
  <c r="V73"/>
  <c r="M79"/>
  <c r="V81"/>
  <c r="V82"/>
  <c r="L83"/>
  <c r="U83"/>
  <c r="J85"/>
  <c r="J88"/>
  <c r="U90"/>
  <c r="L91"/>
  <c r="J92"/>
  <c r="J93"/>
  <c r="J94"/>
  <c r="J97"/>
  <c r="J111"/>
  <c r="J114"/>
  <c r="J145"/>
  <c r="U153"/>
  <c r="V159"/>
  <c r="V179"/>
  <c r="V182"/>
  <c r="U191"/>
  <c r="J200"/>
  <c r="J227"/>
  <c r="T242"/>
  <c r="W242" s="1"/>
  <c r="U245"/>
  <c r="U251"/>
  <c r="U252"/>
  <c r="T259"/>
  <c r="W259" s="1"/>
  <c r="T262"/>
  <c r="W262" s="1"/>
  <c r="V293"/>
  <c r="L293"/>
  <c r="U293"/>
  <c r="L396"/>
  <c r="L50"/>
  <c r="J55"/>
  <c r="J57"/>
  <c r="J67"/>
  <c r="L68"/>
  <c r="J69"/>
  <c r="L75"/>
  <c r="L81"/>
  <c r="L82"/>
  <c r="J84"/>
  <c r="L90"/>
  <c r="J115"/>
  <c r="J116"/>
  <c r="J117"/>
  <c r="J118"/>
  <c r="J120"/>
  <c r="J121"/>
  <c r="J122"/>
  <c r="J123"/>
  <c r="J126"/>
  <c r="L128"/>
  <c r="J130"/>
  <c r="J133"/>
  <c r="L140"/>
  <c r="J146"/>
  <c r="J147"/>
  <c r="J148"/>
  <c r="L151"/>
  <c r="L157"/>
  <c r="L171"/>
  <c r="L186"/>
  <c r="L196"/>
  <c r="L197"/>
  <c r="L236"/>
  <c r="T245"/>
  <c r="W245" s="1"/>
  <c r="T251"/>
  <c r="W251" s="1"/>
  <c r="T286"/>
  <c r="W286" s="1"/>
  <c r="T295"/>
  <c r="W295" s="1"/>
  <c r="T278"/>
  <c r="W278" s="1"/>
  <c r="T291"/>
  <c r="W291" s="1"/>
  <c r="L311"/>
  <c r="T311"/>
  <c r="W311" s="1"/>
  <c r="W320" s="1"/>
  <c r="D25" i="38" s="1"/>
  <c r="L326" i="56"/>
  <c r="V326"/>
  <c r="V328"/>
  <c r="V330"/>
  <c r="V332"/>
  <c r="V339"/>
  <c r="V344"/>
  <c r="L354"/>
  <c r="V354"/>
  <c r="U357"/>
  <c r="U358"/>
  <c r="U359"/>
  <c r="U360"/>
  <c r="L361"/>
  <c r="T361"/>
  <c r="W361" s="1"/>
  <c r="W367" s="1"/>
  <c r="B27" i="38" s="1"/>
  <c r="U374" i="56"/>
  <c r="U379"/>
  <c r="U380"/>
  <c r="L381"/>
  <c r="T381"/>
  <c r="W381" s="1"/>
  <c r="W383" s="1"/>
  <c r="E27" i="38" s="1"/>
  <c r="V385" i="56"/>
  <c r="V386"/>
  <c r="L388"/>
  <c r="T388"/>
  <c r="W388" s="1"/>
  <c r="U391"/>
  <c r="V393"/>
  <c r="V394"/>
  <c r="U409"/>
  <c r="U411"/>
  <c r="L413"/>
  <c r="T413"/>
  <c r="W413" s="1"/>
  <c r="W416" s="1"/>
  <c r="B29" i="38" s="1"/>
  <c r="U417" i="56"/>
  <c r="L425"/>
  <c r="T425"/>
  <c r="W425" s="1"/>
  <c r="W428" s="1"/>
  <c r="D29" i="38" s="1"/>
  <c r="L427" i="56"/>
  <c r="T427"/>
  <c r="W427" s="1"/>
  <c r="T429"/>
  <c r="W429" s="1"/>
  <c r="T432"/>
  <c r="W432" s="1"/>
  <c r="L450"/>
  <c r="T450"/>
  <c r="W450" s="1"/>
  <c r="W451" s="1"/>
  <c r="D30" i="38" s="1"/>
  <c r="U462" i="56"/>
  <c r="U465"/>
  <c r="L466"/>
  <c r="V466"/>
  <c r="L495"/>
  <c r="T495"/>
  <c r="W495" s="1"/>
  <c r="U497"/>
  <c r="L536"/>
  <c r="V536"/>
  <c r="U326"/>
  <c r="U328"/>
  <c r="U330"/>
  <c r="U332"/>
  <c r="U339"/>
  <c r="U344"/>
  <c r="U354"/>
  <c r="T357"/>
  <c r="W357" s="1"/>
  <c r="T358"/>
  <c r="W358" s="1"/>
  <c r="T359"/>
  <c r="W359" s="1"/>
  <c r="T360"/>
  <c r="W360" s="1"/>
  <c r="T374"/>
  <c r="W374" s="1"/>
  <c r="T379"/>
  <c r="W379" s="1"/>
  <c r="T380"/>
  <c r="W380" s="1"/>
  <c r="U385"/>
  <c r="U386"/>
  <c r="U393"/>
  <c r="U394"/>
  <c r="T411"/>
  <c r="W411" s="1"/>
  <c r="T417"/>
  <c r="W417" s="1"/>
  <c r="U466"/>
  <c r="U536"/>
  <c r="U247"/>
  <c r="U253"/>
  <c r="L278"/>
  <c r="V278"/>
  <c r="L291"/>
  <c r="V291"/>
  <c r="U295"/>
  <c r="L299"/>
  <c r="V299"/>
  <c r="V311"/>
  <c r="V361"/>
  <c r="U369"/>
  <c r="U370"/>
  <c r="V381"/>
  <c r="V388"/>
  <c r="K396"/>
  <c r="M396" s="1"/>
  <c r="U397"/>
  <c r="L398"/>
  <c r="K403"/>
  <c r="M403" s="1"/>
  <c r="L404"/>
  <c r="V413"/>
  <c r="V425"/>
  <c r="V427"/>
  <c r="L429"/>
  <c r="V429"/>
  <c r="L432"/>
  <c r="V432"/>
  <c r="U434"/>
  <c r="U438"/>
  <c r="V450"/>
  <c r="U454"/>
  <c r="U460"/>
  <c r="V495"/>
  <c r="L295"/>
  <c r="L357"/>
  <c r="L358"/>
  <c r="L359"/>
  <c r="L360"/>
  <c r="L374"/>
  <c r="L379"/>
  <c r="L380"/>
  <c r="L391"/>
  <c r="L409"/>
  <c r="L411"/>
  <c r="L417"/>
  <c r="L434"/>
  <c r="L438"/>
  <c r="L454"/>
  <c r="L462"/>
  <c r="L465"/>
  <c r="L497"/>
  <c r="X21" i="53" l="1"/>
  <c r="T209" i="56"/>
  <c r="W209" s="1"/>
  <c r="U45"/>
  <c r="T45"/>
  <c r="W45" s="1"/>
  <c r="T148"/>
  <c r="W148" s="1"/>
  <c r="U148"/>
  <c r="V148"/>
  <c r="L148"/>
  <c r="U133"/>
  <c r="V133"/>
  <c r="L133"/>
  <c r="T133"/>
  <c r="W133" s="1"/>
  <c r="T123"/>
  <c r="W123" s="1"/>
  <c r="U123"/>
  <c r="V123"/>
  <c r="L123"/>
  <c r="T118"/>
  <c r="W118" s="1"/>
  <c r="U118"/>
  <c r="V118"/>
  <c r="L118"/>
  <c r="T57"/>
  <c r="W57" s="1"/>
  <c r="U57"/>
  <c r="V57"/>
  <c r="L57"/>
  <c r="V200"/>
  <c r="T200"/>
  <c r="W200" s="1"/>
  <c r="U200"/>
  <c r="L200"/>
  <c r="T111"/>
  <c r="W111" s="1"/>
  <c r="U111"/>
  <c r="V111"/>
  <c r="L111"/>
  <c r="T92"/>
  <c r="W92" s="1"/>
  <c r="L92"/>
  <c r="U92"/>
  <c r="V92"/>
  <c r="V85"/>
  <c r="U85"/>
  <c r="L85"/>
  <c r="T85"/>
  <c r="W85" s="1"/>
  <c r="T43"/>
  <c r="W43" s="1"/>
  <c r="U43"/>
  <c r="V43"/>
  <c r="L43"/>
  <c r="T224"/>
  <c r="W224" s="1"/>
  <c r="U224"/>
  <c r="V224"/>
  <c r="L224"/>
  <c r="U198"/>
  <c r="V198"/>
  <c r="T198"/>
  <c r="W198" s="1"/>
  <c r="W203" s="1"/>
  <c r="H21" i="38" s="1"/>
  <c r="L198" i="56"/>
  <c r="V169"/>
  <c r="L169"/>
  <c r="T169"/>
  <c r="W169" s="1"/>
  <c r="U169"/>
  <c r="V141"/>
  <c r="L141"/>
  <c r="T141"/>
  <c r="W141" s="1"/>
  <c r="U141"/>
  <c r="V136"/>
  <c r="L136"/>
  <c r="T136"/>
  <c r="W136" s="1"/>
  <c r="U136"/>
  <c r="T110"/>
  <c r="W110" s="1"/>
  <c r="U110"/>
  <c r="V110"/>
  <c r="L110"/>
  <c r="U271"/>
  <c r="V271"/>
  <c r="L271"/>
  <c r="T271"/>
  <c r="W271" s="1"/>
  <c r="U283"/>
  <c r="V283"/>
  <c r="L283"/>
  <c r="T283"/>
  <c r="W283" s="1"/>
  <c r="U389"/>
  <c r="V389"/>
  <c r="L389"/>
  <c r="T389"/>
  <c r="W389" s="1"/>
  <c r="V501"/>
  <c r="L501"/>
  <c r="T501"/>
  <c r="W501" s="1"/>
  <c r="W507" s="1"/>
  <c r="B32" i="38" s="1"/>
  <c r="U501" i="56"/>
  <c r="U527"/>
  <c r="V527"/>
  <c r="L527"/>
  <c r="T527"/>
  <c r="W527" s="1"/>
  <c r="T351"/>
  <c r="W351" s="1"/>
  <c r="U351"/>
  <c r="V351"/>
  <c r="L351"/>
  <c r="V420"/>
  <c r="L420"/>
  <c r="T420"/>
  <c r="W420" s="1"/>
  <c r="U420"/>
  <c r="V506"/>
  <c r="L506"/>
  <c r="T506"/>
  <c r="W506" s="1"/>
  <c r="U506"/>
  <c r="V533"/>
  <c r="L533"/>
  <c r="T533"/>
  <c r="W533" s="1"/>
  <c r="U533"/>
  <c r="T287"/>
  <c r="W287" s="1"/>
  <c r="V287"/>
  <c r="L287"/>
  <c r="U287"/>
  <c r="T329"/>
  <c r="W329" s="1"/>
  <c r="U329"/>
  <c r="V329"/>
  <c r="L329"/>
  <c r="T345"/>
  <c r="W345" s="1"/>
  <c r="U345"/>
  <c r="V345"/>
  <c r="L345"/>
  <c r="T503"/>
  <c r="W503" s="1"/>
  <c r="U503"/>
  <c r="V503"/>
  <c r="L503"/>
  <c r="T515"/>
  <c r="W515" s="1"/>
  <c r="W521" s="1"/>
  <c r="D32" i="38" s="1"/>
  <c r="U515" i="56"/>
  <c r="V515"/>
  <c r="L515"/>
  <c r="T297"/>
  <c r="W297" s="1"/>
  <c r="U297"/>
  <c r="V297"/>
  <c r="L297"/>
  <c r="U406"/>
  <c r="V406"/>
  <c r="L406"/>
  <c r="T406"/>
  <c r="W406" s="1"/>
  <c r="T520"/>
  <c r="W520" s="1"/>
  <c r="U520"/>
  <c r="V520"/>
  <c r="L520"/>
  <c r="U165"/>
  <c r="V165"/>
  <c r="L165"/>
  <c r="T165"/>
  <c r="W165" s="1"/>
  <c r="T204"/>
  <c r="W204" s="1"/>
  <c r="W205" s="1"/>
  <c r="I22" i="38" s="1"/>
  <c r="L204" i="56"/>
  <c r="U204"/>
  <c r="V204"/>
  <c r="U463"/>
  <c r="V463"/>
  <c r="T463"/>
  <c r="W463" s="1"/>
  <c r="W467" s="1"/>
  <c r="I31" i="38" s="1"/>
  <c r="L463" i="56"/>
  <c r="V396"/>
  <c r="T403"/>
  <c r="W403" s="1"/>
  <c r="T33"/>
  <c r="W33" s="1"/>
  <c r="T126"/>
  <c r="W126" s="1"/>
  <c r="U126"/>
  <c r="V126"/>
  <c r="L126"/>
  <c r="T120"/>
  <c r="W120" s="1"/>
  <c r="U120"/>
  <c r="V120"/>
  <c r="L120"/>
  <c r="T115"/>
  <c r="W115" s="1"/>
  <c r="U115"/>
  <c r="V115"/>
  <c r="L115"/>
  <c r="U67"/>
  <c r="V67"/>
  <c r="L67"/>
  <c r="T67"/>
  <c r="W67" s="1"/>
  <c r="T227"/>
  <c r="W227" s="1"/>
  <c r="U227"/>
  <c r="V227"/>
  <c r="L227"/>
  <c r="T114"/>
  <c r="W114" s="1"/>
  <c r="U114"/>
  <c r="V114"/>
  <c r="L114"/>
  <c r="T93"/>
  <c r="W93" s="1"/>
  <c r="L93"/>
  <c r="U93"/>
  <c r="V93"/>
  <c r="T88"/>
  <c r="W88" s="1"/>
  <c r="U88"/>
  <c r="V88"/>
  <c r="L88"/>
  <c r="T44"/>
  <c r="W44" s="1"/>
  <c r="U44"/>
  <c r="V44"/>
  <c r="L44"/>
  <c r="T226"/>
  <c r="W226" s="1"/>
  <c r="U226"/>
  <c r="V226"/>
  <c r="L226"/>
  <c r="U201"/>
  <c r="L201"/>
  <c r="V201"/>
  <c r="T201"/>
  <c r="W201" s="1"/>
  <c r="V187"/>
  <c r="L187"/>
  <c r="T187"/>
  <c r="W187" s="1"/>
  <c r="U187"/>
  <c r="V137"/>
  <c r="L137"/>
  <c r="T137"/>
  <c r="W137" s="1"/>
  <c r="U137"/>
  <c r="T113"/>
  <c r="W113" s="1"/>
  <c r="U113"/>
  <c r="V113"/>
  <c r="L113"/>
  <c r="U282"/>
  <c r="V282"/>
  <c r="L282"/>
  <c r="T282"/>
  <c r="W282" s="1"/>
  <c r="U382"/>
  <c r="V382"/>
  <c r="L382"/>
  <c r="T382"/>
  <c r="W382" s="1"/>
  <c r="U433"/>
  <c r="V433"/>
  <c r="L433"/>
  <c r="T433"/>
  <c r="W433" s="1"/>
  <c r="U526"/>
  <c r="V526"/>
  <c r="L526"/>
  <c r="T526"/>
  <c r="W526" s="1"/>
  <c r="T317"/>
  <c r="W317" s="1"/>
  <c r="U317"/>
  <c r="V317"/>
  <c r="L317"/>
  <c r="V418"/>
  <c r="L418"/>
  <c r="T418"/>
  <c r="W418" s="1"/>
  <c r="U418"/>
  <c r="V505"/>
  <c r="L505"/>
  <c r="T505"/>
  <c r="W505" s="1"/>
  <c r="U505"/>
  <c r="M530"/>
  <c r="T530"/>
  <c r="W530" s="1"/>
  <c r="U530"/>
  <c r="V530"/>
  <c r="T275"/>
  <c r="W275" s="1"/>
  <c r="V275"/>
  <c r="L275"/>
  <c r="U275"/>
  <c r="T318"/>
  <c r="W318" s="1"/>
  <c r="U318"/>
  <c r="V318"/>
  <c r="L318"/>
  <c r="T340"/>
  <c r="W340" s="1"/>
  <c r="U340"/>
  <c r="V340"/>
  <c r="L340"/>
  <c r="T405"/>
  <c r="W405" s="1"/>
  <c r="U405"/>
  <c r="V405"/>
  <c r="L405"/>
  <c r="T513"/>
  <c r="W513" s="1"/>
  <c r="U513"/>
  <c r="V513"/>
  <c r="L513"/>
  <c r="T296"/>
  <c r="W296" s="1"/>
  <c r="U296"/>
  <c r="V296"/>
  <c r="L296"/>
  <c r="T376"/>
  <c r="W376" s="1"/>
  <c r="U376"/>
  <c r="V376"/>
  <c r="L376"/>
  <c r="T519"/>
  <c r="W519" s="1"/>
  <c r="U519"/>
  <c r="V519"/>
  <c r="L519"/>
  <c r="V183"/>
  <c r="L183"/>
  <c r="T183"/>
  <c r="W183" s="1"/>
  <c r="U183"/>
  <c r="U180"/>
  <c r="V180"/>
  <c r="L180"/>
  <c r="T180"/>
  <c r="W180" s="1"/>
  <c r="V166"/>
  <c r="L166"/>
  <c r="T166"/>
  <c r="W166" s="1"/>
  <c r="U166"/>
  <c r="U131"/>
  <c r="V131"/>
  <c r="L131"/>
  <c r="T131"/>
  <c r="W131" s="1"/>
  <c r="U408"/>
  <c r="V408"/>
  <c r="T408"/>
  <c r="W408" s="1"/>
  <c r="W410" s="1"/>
  <c r="I29" i="38" s="1"/>
  <c r="L408" i="56"/>
  <c r="U403"/>
  <c r="V33"/>
  <c r="T146"/>
  <c r="W146" s="1"/>
  <c r="U146"/>
  <c r="V146"/>
  <c r="L146"/>
  <c r="T121"/>
  <c r="W121" s="1"/>
  <c r="U121"/>
  <c r="V121"/>
  <c r="L121"/>
  <c r="T116"/>
  <c r="W116" s="1"/>
  <c r="U116"/>
  <c r="V116"/>
  <c r="L116"/>
  <c r="T145"/>
  <c r="W145" s="1"/>
  <c r="U145"/>
  <c r="V145"/>
  <c r="L145"/>
  <c r="T94"/>
  <c r="W94" s="1"/>
  <c r="V94"/>
  <c r="L94"/>
  <c r="U94"/>
  <c r="U230"/>
  <c r="V230"/>
  <c r="T230"/>
  <c r="W230" s="1"/>
  <c r="W232" s="1"/>
  <c r="H22" i="38" s="1"/>
  <c r="L230" i="56"/>
  <c r="V172"/>
  <c r="L172"/>
  <c r="T172"/>
  <c r="W172" s="1"/>
  <c r="U172"/>
  <c r="U152"/>
  <c r="V152"/>
  <c r="T152"/>
  <c r="W152" s="1"/>
  <c r="W154" s="1"/>
  <c r="H20" i="38" s="1"/>
  <c r="L152" i="56"/>
  <c r="V138"/>
  <c r="L138"/>
  <c r="T138"/>
  <c r="W138" s="1"/>
  <c r="U138"/>
  <c r="U80"/>
  <c r="V80"/>
  <c r="T80"/>
  <c r="W80" s="1"/>
  <c r="W86" s="1"/>
  <c r="H19" i="38" s="1"/>
  <c r="L80" i="56"/>
  <c r="U280"/>
  <c r="V280"/>
  <c r="L280"/>
  <c r="T280"/>
  <c r="W280" s="1"/>
  <c r="V316"/>
  <c r="L316"/>
  <c r="T316"/>
  <c r="W316" s="1"/>
  <c r="U316"/>
  <c r="U430"/>
  <c r="V430"/>
  <c r="L430"/>
  <c r="T430"/>
  <c r="W430" s="1"/>
  <c r="V523"/>
  <c r="M523"/>
  <c r="T523"/>
  <c r="W523" s="1"/>
  <c r="U523"/>
  <c r="T313"/>
  <c r="W313" s="1"/>
  <c r="U313"/>
  <c r="V313"/>
  <c r="L313"/>
  <c r="V412"/>
  <c r="L412"/>
  <c r="T412"/>
  <c r="W412" s="1"/>
  <c r="U412"/>
  <c r="M502"/>
  <c r="T502"/>
  <c r="W502" s="1"/>
  <c r="U502"/>
  <c r="V502"/>
  <c r="T524"/>
  <c r="W524" s="1"/>
  <c r="U524"/>
  <c r="V524"/>
  <c r="L524"/>
  <c r="T274"/>
  <c r="W274" s="1"/>
  <c r="V274"/>
  <c r="L274"/>
  <c r="U274"/>
  <c r="T314"/>
  <c r="W314" s="1"/>
  <c r="U314"/>
  <c r="V314"/>
  <c r="L314"/>
  <c r="T337"/>
  <c r="W337" s="1"/>
  <c r="U337"/>
  <c r="V337"/>
  <c r="L337"/>
  <c r="T364"/>
  <c r="W364" s="1"/>
  <c r="U364"/>
  <c r="V364"/>
  <c r="L364"/>
  <c r="T512"/>
  <c r="W512" s="1"/>
  <c r="U512"/>
  <c r="V512"/>
  <c r="L512"/>
  <c r="T272"/>
  <c r="W272" s="1"/>
  <c r="U272"/>
  <c r="L272"/>
  <c r="V272"/>
  <c r="T371"/>
  <c r="W371" s="1"/>
  <c r="U371"/>
  <c r="V371"/>
  <c r="L371"/>
  <c r="U516"/>
  <c r="V516"/>
  <c r="M516"/>
  <c r="T516"/>
  <c r="W516" s="1"/>
  <c r="V181"/>
  <c r="L181"/>
  <c r="T181"/>
  <c r="W181" s="1"/>
  <c r="U181"/>
  <c r="V134"/>
  <c r="L134"/>
  <c r="T134"/>
  <c r="W134" s="1"/>
  <c r="U134"/>
  <c r="T263"/>
  <c r="W263" s="1"/>
  <c r="U263"/>
  <c r="L263"/>
  <c r="V263"/>
  <c r="T2"/>
  <c r="W2" s="1"/>
  <c r="L2"/>
  <c r="U2"/>
  <c r="V2"/>
  <c r="T396"/>
  <c r="W396" s="1"/>
  <c r="V403"/>
  <c r="U33"/>
  <c r="T147"/>
  <c r="W147" s="1"/>
  <c r="U147"/>
  <c r="V147"/>
  <c r="L147"/>
  <c r="U130"/>
  <c r="V130"/>
  <c r="L130"/>
  <c r="T130"/>
  <c r="W130" s="1"/>
  <c r="T122"/>
  <c r="W122" s="1"/>
  <c r="U122"/>
  <c r="V122"/>
  <c r="L122"/>
  <c r="T117"/>
  <c r="W117" s="1"/>
  <c r="U117"/>
  <c r="V117"/>
  <c r="L117"/>
  <c r="T84"/>
  <c r="W84" s="1"/>
  <c r="V84"/>
  <c r="U84"/>
  <c r="L84"/>
  <c r="T69"/>
  <c r="W69" s="1"/>
  <c r="U69"/>
  <c r="V69"/>
  <c r="L69"/>
  <c r="T55"/>
  <c r="W55" s="1"/>
  <c r="U55"/>
  <c r="V55"/>
  <c r="L55"/>
  <c r="T97"/>
  <c r="W97" s="1"/>
  <c r="U97"/>
  <c r="V97"/>
  <c r="L97"/>
  <c r="T66"/>
  <c r="W66" s="1"/>
  <c r="U66"/>
  <c r="V66"/>
  <c r="L66"/>
  <c r="V184"/>
  <c r="L184"/>
  <c r="T184"/>
  <c r="W184" s="1"/>
  <c r="U184"/>
  <c r="V167"/>
  <c r="L167"/>
  <c r="T167"/>
  <c r="W167" s="1"/>
  <c r="U167"/>
  <c r="V135"/>
  <c r="L135"/>
  <c r="T135"/>
  <c r="W135" s="1"/>
  <c r="U135"/>
  <c r="V49"/>
  <c r="L49"/>
  <c r="T49"/>
  <c r="W49" s="1"/>
  <c r="U49"/>
  <c r="U279"/>
  <c r="V279"/>
  <c r="L279"/>
  <c r="T279"/>
  <c r="W279" s="1"/>
  <c r="V312"/>
  <c r="L312"/>
  <c r="T312"/>
  <c r="W312" s="1"/>
  <c r="U312"/>
  <c r="V426"/>
  <c r="L426"/>
  <c r="T426"/>
  <c r="W426" s="1"/>
  <c r="U426"/>
  <c r="V517"/>
  <c r="L517"/>
  <c r="T517"/>
  <c r="W517" s="1"/>
  <c r="U517"/>
  <c r="V529"/>
  <c r="L529"/>
  <c r="T529"/>
  <c r="W529" s="1"/>
  <c r="U529"/>
  <c r="V366"/>
  <c r="L366"/>
  <c r="T366"/>
  <c r="W366" s="1"/>
  <c r="U366"/>
  <c r="U437"/>
  <c r="L437"/>
  <c r="V437"/>
  <c r="T437"/>
  <c r="W437" s="1"/>
  <c r="T508"/>
  <c r="W508" s="1"/>
  <c r="W514" s="1"/>
  <c r="C32" i="38" s="1"/>
  <c r="U508" i="56"/>
  <c r="V508"/>
  <c r="L508"/>
  <c r="V534"/>
  <c r="L534"/>
  <c r="T534"/>
  <c r="W534" s="1"/>
  <c r="U534"/>
  <c r="T288"/>
  <c r="W288" s="1"/>
  <c r="V288"/>
  <c r="L288"/>
  <c r="U288"/>
  <c r="T333"/>
  <c r="W333" s="1"/>
  <c r="U333"/>
  <c r="V333"/>
  <c r="L333"/>
  <c r="T363"/>
  <c r="W363" s="1"/>
  <c r="U363"/>
  <c r="V363"/>
  <c r="L363"/>
  <c r="T509"/>
  <c r="W509" s="1"/>
  <c r="U509"/>
  <c r="V509"/>
  <c r="M509"/>
  <c r="T531"/>
  <c r="W531" s="1"/>
  <c r="U531"/>
  <c r="V531"/>
  <c r="L531"/>
  <c r="U315"/>
  <c r="V315"/>
  <c r="L315"/>
  <c r="T315"/>
  <c r="W315" s="1"/>
  <c r="U510"/>
  <c r="V510"/>
  <c r="L510"/>
  <c r="T510"/>
  <c r="W510" s="1"/>
  <c r="U522"/>
  <c r="V522"/>
  <c r="L522"/>
  <c r="T522"/>
  <c r="W522" s="1"/>
  <c r="W528" s="1"/>
  <c r="E32" i="38" s="1"/>
  <c r="U162" i="56"/>
  <c r="V162"/>
  <c r="L162"/>
  <c r="T162"/>
  <c r="W162" s="1"/>
  <c r="U156"/>
  <c r="V156"/>
  <c r="L156"/>
  <c r="T156"/>
  <c r="W156" s="1"/>
  <c r="U250"/>
  <c r="V250"/>
  <c r="T250"/>
  <c r="W250" s="1"/>
  <c r="W255" s="1"/>
  <c r="I24" i="38" s="1"/>
  <c r="L250" i="56"/>
  <c r="T325"/>
  <c r="W325" s="1"/>
  <c r="W327" s="1"/>
  <c r="I26" i="38" s="1"/>
  <c r="L325" i="56"/>
  <c r="U325"/>
  <c r="V325"/>
  <c r="U396"/>
  <c r="W4" l="1"/>
  <c r="I17" i="38" s="1"/>
  <c r="W535" i="56"/>
  <c r="F32" i="38" s="1"/>
  <c r="W538" i="56" l="1"/>
  <c r="Y45" s="1"/>
  <c r="Z43" s="1"/>
  <c r="W799"/>
  <c r="Y49" l="1"/>
  <c r="AA45"/>
  <c r="V14" i="58"/>
  <c r="T14"/>
  <c r="W14" s="1"/>
  <c r="M14"/>
  <c r="L14"/>
  <c r="J14"/>
  <c r="U14" s="1"/>
  <c r="M269" i="7"/>
  <c r="L269"/>
  <c r="J269"/>
  <c r="T269" s="1"/>
  <c r="W269" s="1"/>
  <c r="V269" l="1"/>
  <c r="U269"/>
  <c r="J14" i="15"/>
  <c r="X146" i="7" l="1"/>
  <c r="R377" i="58" l="1"/>
  <c r="O377"/>
  <c r="M377"/>
  <c r="J377"/>
  <c r="R135"/>
  <c r="O135"/>
  <c r="M135"/>
  <c r="J135"/>
  <c r="U135" s="1"/>
  <c r="R178"/>
  <c r="K178"/>
  <c r="M178" s="1"/>
  <c r="R72"/>
  <c r="K72"/>
  <c r="M72" s="1"/>
  <c r="R177"/>
  <c r="K177"/>
  <c r="M177" s="1"/>
  <c r="R71"/>
  <c r="K71"/>
  <c r="M71" s="1"/>
  <c r="R376"/>
  <c r="K376"/>
  <c r="M376" s="1"/>
  <c r="R176"/>
  <c r="K176"/>
  <c r="M176" s="1"/>
  <c r="R70"/>
  <c r="K70"/>
  <c r="M70" s="1"/>
  <c r="R18"/>
  <c r="M18"/>
  <c r="R69"/>
  <c r="M69"/>
  <c r="R68"/>
  <c r="M68"/>
  <c r="R201"/>
  <c r="O201"/>
  <c r="M201"/>
  <c r="R174"/>
  <c r="O174"/>
  <c r="M174"/>
  <c r="R134"/>
  <c r="O134"/>
  <c r="M134"/>
  <c r="R67"/>
  <c r="O67"/>
  <c r="M67"/>
  <c r="K173"/>
  <c r="M173" s="1"/>
  <c r="J173"/>
  <c r="K133"/>
  <c r="M133" s="1"/>
  <c r="J133"/>
  <c r="V375"/>
  <c r="U375"/>
  <c r="T375"/>
  <c r="W375" s="1"/>
  <c r="M375"/>
  <c r="L375"/>
  <c r="K172"/>
  <c r="M172" s="1"/>
  <c r="J172"/>
  <c r="L172" s="1"/>
  <c r="K66"/>
  <c r="M66" s="1"/>
  <c r="J66"/>
  <c r="V66" s="1"/>
  <c r="V171"/>
  <c r="U171"/>
  <c r="T171"/>
  <c r="W171" s="1"/>
  <c r="M171"/>
  <c r="L171"/>
  <c r="V170"/>
  <c r="U170"/>
  <c r="T170"/>
  <c r="W170" s="1"/>
  <c r="M170"/>
  <c r="L170"/>
  <c r="V65"/>
  <c r="U65"/>
  <c r="T65"/>
  <c r="W65" s="1"/>
  <c r="M65"/>
  <c r="L65"/>
  <c r="V175"/>
  <c r="U175"/>
  <c r="T175"/>
  <c r="W175" s="1"/>
  <c r="M175"/>
  <c r="L175"/>
  <c r="V202"/>
  <c r="U202"/>
  <c r="T202"/>
  <c r="W202" s="1"/>
  <c r="M202"/>
  <c r="L202"/>
  <c r="V169"/>
  <c r="U169"/>
  <c r="T169"/>
  <c r="W169" s="1"/>
  <c r="M169"/>
  <c r="L169"/>
  <c r="V64"/>
  <c r="U64"/>
  <c r="T64"/>
  <c r="W64" s="1"/>
  <c r="M64"/>
  <c r="L64"/>
  <c r="V427"/>
  <c r="U427"/>
  <c r="T427"/>
  <c r="W427" s="1"/>
  <c r="M427"/>
  <c r="L427"/>
  <c r="V132"/>
  <c r="U132"/>
  <c r="T132"/>
  <c r="W132" s="1"/>
  <c r="M132"/>
  <c r="L132"/>
  <c r="V200"/>
  <c r="U200"/>
  <c r="T200"/>
  <c r="W200" s="1"/>
  <c r="M200"/>
  <c r="L200"/>
  <c r="M459"/>
  <c r="J459"/>
  <c r="U459" s="1"/>
  <c r="M426"/>
  <c r="J426"/>
  <c r="U426" s="1"/>
  <c r="M337"/>
  <c r="J337"/>
  <c r="T337" s="1"/>
  <c r="W337" s="1"/>
  <c r="M305"/>
  <c r="J305"/>
  <c r="U305" s="1"/>
  <c r="M260"/>
  <c r="J260"/>
  <c r="U260" s="1"/>
  <c r="M212"/>
  <c r="J212"/>
  <c r="U212" s="1"/>
  <c r="M168"/>
  <c r="J168"/>
  <c r="T168" s="1"/>
  <c r="W168" s="1"/>
  <c r="M63"/>
  <c r="J63"/>
  <c r="U63" s="1"/>
  <c r="M17"/>
  <c r="J17"/>
  <c r="U17" s="1"/>
  <c r="R425"/>
  <c r="O425"/>
  <c r="M425"/>
  <c r="J425"/>
  <c r="R374"/>
  <c r="O374"/>
  <c r="M374"/>
  <c r="J374"/>
  <c r="R335"/>
  <c r="O335"/>
  <c r="M335"/>
  <c r="J335"/>
  <c r="V335" s="1"/>
  <c r="R304"/>
  <c r="O304"/>
  <c r="M304"/>
  <c r="J304"/>
  <c r="R257"/>
  <c r="O257"/>
  <c r="M257"/>
  <c r="J257"/>
  <c r="R197"/>
  <c r="O197"/>
  <c r="M197"/>
  <c r="J197"/>
  <c r="R167"/>
  <c r="O167"/>
  <c r="M167"/>
  <c r="J167"/>
  <c r="R61"/>
  <c r="O61"/>
  <c r="M61"/>
  <c r="J61"/>
  <c r="R39"/>
  <c r="O39"/>
  <c r="M39"/>
  <c r="J39"/>
  <c r="V456"/>
  <c r="U456"/>
  <c r="T456"/>
  <c r="W456" s="1"/>
  <c r="M456"/>
  <c r="L456"/>
  <c r="M455"/>
  <c r="R349"/>
  <c r="O349"/>
  <c r="M349"/>
  <c r="J349"/>
  <c r="R334"/>
  <c r="O334"/>
  <c r="M334"/>
  <c r="J334"/>
  <c r="R302"/>
  <c r="O302"/>
  <c r="M302"/>
  <c r="J302"/>
  <c r="R256"/>
  <c r="O256"/>
  <c r="M256"/>
  <c r="J256"/>
  <c r="R195"/>
  <c r="O195"/>
  <c r="M195"/>
  <c r="J195"/>
  <c r="V195" s="1"/>
  <c r="R127"/>
  <c r="O127"/>
  <c r="M127"/>
  <c r="J127"/>
  <c r="R35"/>
  <c r="O35"/>
  <c r="M35"/>
  <c r="J35"/>
  <c r="K131"/>
  <c r="M131" s="1"/>
  <c r="K458"/>
  <c r="M458" s="1"/>
  <c r="K259"/>
  <c r="M259" s="1"/>
  <c r="K130"/>
  <c r="M130" s="1"/>
  <c r="K457"/>
  <c r="M457" s="1"/>
  <c r="K258"/>
  <c r="M258" s="1"/>
  <c r="K129"/>
  <c r="M129" s="1"/>
  <c r="K336"/>
  <c r="M336" s="1"/>
  <c r="K62"/>
  <c r="M62" s="1"/>
  <c r="K373"/>
  <c r="M373" s="1"/>
  <c r="K124"/>
  <c r="M124" s="1"/>
  <c r="K297"/>
  <c r="M297" s="1"/>
  <c r="K165"/>
  <c r="M165" s="1"/>
  <c r="L454"/>
  <c r="M453"/>
  <c r="M351"/>
  <c r="M128"/>
  <c r="M350"/>
  <c r="M199"/>
  <c r="M198"/>
  <c r="M196"/>
  <c r="M303"/>
  <c r="M38"/>
  <c r="M37"/>
  <c r="M36"/>
  <c r="K333"/>
  <c r="M333" s="1"/>
  <c r="J333"/>
  <c r="K253"/>
  <c r="M253" s="1"/>
  <c r="J253"/>
  <c r="I348"/>
  <c r="K348" s="1"/>
  <c r="M348" s="1"/>
  <c r="I255"/>
  <c r="I194"/>
  <c r="K194" s="1"/>
  <c r="M194" s="1"/>
  <c r="V301"/>
  <c r="U301"/>
  <c r="T301"/>
  <c r="W301" s="1"/>
  <c r="M301"/>
  <c r="L301"/>
  <c r="V347"/>
  <c r="U347"/>
  <c r="T347"/>
  <c r="W347" s="1"/>
  <c r="M347"/>
  <c r="L347"/>
  <c r="V300"/>
  <c r="U300"/>
  <c r="T300"/>
  <c r="W300" s="1"/>
  <c r="M300"/>
  <c r="L300"/>
  <c r="V192"/>
  <c r="U192"/>
  <c r="T192"/>
  <c r="W192" s="1"/>
  <c r="M192"/>
  <c r="L192"/>
  <c r="V254"/>
  <c r="U254"/>
  <c r="T254"/>
  <c r="W254" s="1"/>
  <c r="M254"/>
  <c r="L254"/>
  <c r="V34"/>
  <c r="U34"/>
  <c r="T34"/>
  <c r="W34" s="1"/>
  <c r="M34"/>
  <c r="L34"/>
  <c r="V345"/>
  <c r="U345"/>
  <c r="T345"/>
  <c r="W345" s="1"/>
  <c r="M345"/>
  <c r="L345"/>
  <c r="V191"/>
  <c r="U191"/>
  <c r="T191"/>
  <c r="W191" s="1"/>
  <c r="M191"/>
  <c r="L191"/>
  <c r="K332"/>
  <c r="M332" s="1"/>
  <c r="J332"/>
  <c r="T332" s="1"/>
  <c r="W332" s="1"/>
  <c r="K126"/>
  <c r="M126" s="1"/>
  <c r="J126"/>
  <c r="T126" s="1"/>
  <c r="W126" s="1"/>
  <c r="V193"/>
  <c r="U193"/>
  <c r="T193"/>
  <c r="W193" s="1"/>
  <c r="M193"/>
  <c r="L193"/>
  <c r="V346"/>
  <c r="U346"/>
  <c r="T346"/>
  <c r="W346" s="1"/>
  <c r="M346"/>
  <c r="L346"/>
  <c r="V166"/>
  <c r="U166"/>
  <c r="T166"/>
  <c r="W166" s="1"/>
  <c r="M166"/>
  <c r="L166"/>
  <c r="V190"/>
  <c r="U190"/>
  <c r="T190"/>
  <c r="W190" s="1"/>
  <c r="M190"/>
  <c r="L190"/>
  <c r="V60"/>
  <c r="U60"/>
  <c r="T60"/>
  <c r="W60" s="1"/>
  <c r="M60"/>
  <c r="L60"/>
  <c r="V299"/>
  <c r="U299"/>
  <c r="T299"/>
  <c r="W299" s="1"/>
  <c r="M299"/>
  <c r="L299"/>
  <c r="V298"/>
  <c r="U298"/>
  <c r="T298"/>
  <c r="W298" s="1"/>
  <c r="M298"/>
  <c r="L298"/>
  <c r="V125"/>
  <c r="U125"/>
  <c r="T125"/>
  <c r="W125" s="1"/>
  <c r="M125"/>
  <c r="L125"/>
  <c r="V424"/>
  <c r="U424"/>
  <c r="T424"/>
  <c r="W424" s="1"/>
  <c r="M424"/>
  <c r="L424"/>
  <c r="V331"/>
  <c r="U331"/>
  <c r="T331"/>
  <c r="W331" s="1"/>
  <c r="M331"/>
  <c r="L331"/>
  <c r="V33"/>
  <c r="U33"/>
  <c r="T33"/>
  <c r="W33" s="1"/>
  <c r="M33"/>
  <c r="L33"/>
  <c r="V393"/>
  <c r="U393"/>
  <c r="T393"/>
  <c r="W393" s="1"/>
  <c r="M393"/>
  <c r="L393"/>
  <c r="V423"/>
  <c r="U423"/>
  <c r="T423"/>
  <c r="W423" s="1"/>
  <c r="M423"/>
  <c r="L423"/>
  <c r="V422"/>
  <c r="U422"/>
  <c r="T422"/>
  <c r="W422" s="1"/>
  <c r="M422"/>
  <c r="L422"/>
  <c r="V252"/>
  <c r="U252"/>
  <c r="T252"/>
  <c r="W252" s="1"/>
  <c r="M252"/>
  <c r="L252"/>
  <c r="V392"/>
  <c r="U392"/>
  <c r="T392"/>
  <c r="W392" s="1"/>
  <c r="M392"/>
  <c r="L392"/>
  <c r="V391"/>
  <c r="U391"/>
  <c r="T391"/>
  <c r="W391" s="1"/>
  <c r="M391"/>
  <c r="L391"/>
  <c r="V211"/>
  <c r="U211"/>
  <c r="T211"/>
  <c r="W211" s="1"/>
  <c r="M211"/>
  <c r="L211"/>
  <c r="V421"/>
  <c r="U421"/>
  <c r="T421"/>
  <c r="W421" s="1"/>
  <c r="M421"/>
  <c r="L421"/>
  <c r="V420"/>
  <c r="U420"/>
  <c r="T420"/>
  <c r="W420" s="1"/>
  <c r="M420"/>
  <c r="L420"/>
  <c r="V280"/>
  <c r="U280"/>
  <c r="T280"/>
  <c r="W280" s="1"/>
  <c r="M280"/>
  <c r="L280"/>
  <c r="K372"/>
  <c r="M372" s="1"/>
  <c r="J372"/>
  <c r="K296"/>
  <c r="M296" s="1"/>
  <c r="J296"/>
  <c r="T296" s="1"/>
  <c r="W296" s="1"/>
  <c r="K210"/>
  <c r="M210" s="1"/>
  <c r="J210"/>
  <c r="K164"/>
  <c r="M164" s="1"/>
  <c r="J164"/>
  <c r="L164" s="1"/>
  <c r="K123"/>
  <c r="M123" s="1"/>
  <c r="J123"/>
  <c r="R161"/>
  <c r="O161"/>
  <c r="M161"/>
  <c r="J161"/>
  <c r="V161" s="1"/>
  <c r="R116"/>
  <c r="O116"/>
  <c r="M116"/>
  <c r="J116"/>
  <c r="R58"/>
  <c r="O58"/>
  <c r="M58"/>
  <c r="J58"/>
  <c r="V450"/>
  <c r="U450"/>
  <c r="T450"/>
  <c r="W450" s="1"/>
  <c r="M450"/>
  <c r="L450"/>
  <c r="M449"/>
  <c r="R390"/>
  <c r="O390"/>
  <c r="M390"/>
  <c r="J390"/>
  <c r="V390" s="1"/>
  <c r="R329"/>
  <c r="O329"/>
  <c r="M329"/>
  <c r="J329"/>
  <c r="R158"/>
  <c r="O158"/>
  <c r="M158"/>
  <c r="J158"/>
  <c r="L158" s="1"/>
  <c r="R55"/>
  <c r="O55"/>
  <c r="M55"/>
  <c r="J55"/>
  <c r="U55" s="1"/>
  <c r="K122"/>
  <c r="M122" s="1"/>
  <c r="K452"/>
  <c r="M452" s="1"/>
  <c r="K251"/>
  <c r="M251" s="1"/>
  <c r="K121"/>
  <c r="M121" s="1"/>
  <c r="K451"/>
  <c r="M451" s="1"/>
  <c r="K250"/>
  <c r="M250" s="1"/>
  <c r="K120"/>
  <c r="M120" s="1"/>
  <c r="K330"/>
  <c r="M330" s="1"/>
  <c r="K59"/>
  <c r="M59" s="1"/>
  <c r="K371"/>
  <c r="M371" s="1"/>
  <c r="K110"/>
  <c r="M110" s="1"/>
  <c r="K293"/>
  <c r="M293" s="1"/>
  <c r="K151"/>
  <c r="M151" s="1"/>
  <c r="L448"/>
  <c r="M447"/>
  <c r="K163"/>
  <c r="M163" s="1"/>
  <c r="K119"/>
  <c r="M119" s="1"/>
  <c r="M118"/>
  <c r="M114"/>
  <c r="M117"/>
  <c r="M162"/>
  <c r="K159"/>
  <c r="M159" s="1"/>
  <c r="K115"/>
  <c r="M115" s="1"/>
  <c r="M160"/>
  <c r="M57"/>
  <c r="M56"/>
  <c r="K328"/>
  <c r="M328" s="1"/>
  <c r="J328"/>
  <c r="K249"/>
  <c r="M249" s="1"/>
  <c r="J249"/>
  <c r="V54"/>
  <c r="U54"/>
  <c r="T54"/>
  <c r="W54" s="1"/>
  <c r="M54"/>
  <c r="L54"/>
  <c r="V52"/>
  <c r="U52"/>
  <c r="T52"/>
  <c r="W52" s="1"/>
  <c r="M52"/>
  <c r="L52"/>
  <c r="V157"/>
  <c r="U157"/>
  <c r="T157"/>
  <c r="W157" s="1"/>
  <c r="M157"/>
  <c r="L157"/>
  <c r="V155"/>
  <c r="U155"/>
  <c r="T155"/>
  <c r="W155" s="1"/>
  <c r="M155"/>
  <c r="L155"/>
  <c r="V51"/>
  <c r="U51"/>
  <c r="T51"/>
  <c r="W51" s="1"/>
  <c r="M51"/>
  <c r="L51"/>
  <c r="V53"/>
  <c r="U53"/>
  <c r="T53"/>
  <c r="W53" s="1"/>
  <c r="M53"/>
  <c r="L53"/>
  <c r="V156"/>
  <c r="U156"/>
  <c r="T156"/>
  <c r="W156" s="1"/>
  <c r="M156"/>
  <c r="L156"/>
  <c r="V154"/>
  <c r="U154"/>
  <c r="T154"/>
  <c r="W154" s="1"/>
  <c r="M154"/>
  <c r="L154"/>
  <c r="V50"/>
  <c r="U50"/>
  <c r="T50"/>
  <c r="W50" s="1"/>
  <c r="M50"/>
  <c r="L50"/>
  <c r="K327"/>
  <c r="M327" s="1"/>
  <c r="J327"/>
  <c r="T327" s="1"/>
  <c r="W327" s="1"/>
  <c r="K112"/>
  <c r="M112" s="1"/>
  <c r="J112"/>
  <c r="V153"/>
  <c r="U153"/>
  <c r="T153"/>
  <c r="W153" s="1"/>
  <c r="M153"/>
  <c r="L153"/>
  <c r="V113"/>
  <c r="U113"/>
  <c r="T113"/>
  <c r="W113" s="1"/>
  <c r="M113"/>
  <c r="L113"/>
  <c r="V152"/>
  <c r="U152"/>
  <c r="T152"/>
  <c r="W152" s="1"/>
  <c r="M152"/>
  <c r="L152"/>
  <c r="V189"/>
  <c r="U189"/>
  <c r="T189"/>
  <c r="W189" s="1"/>
  <c r="M189"/>
  <c r="L189"/>
  <c r="V49"/>
  <c r="U49"/>
  <c r="T49"/>
  <c r="W49" s="1"/>
  <c r="M49"/>
  <c r="L49"/>
  <c r="V295"/>
  <c r="U295"/>
  <c r="T295"/>
  <c r="W295" s="1"/>
  <c r="M295"/>
  <c r="L295"/>
  <c r="V294"/>
  <c r="U294"/>
  <c r="T294"/>
  <c r="W294" s="1"/>
  <c r="M294"/>
  <c r="L294"/>
  <c r="V111"/>
  <c r="U111"/>
  <c r="T111"/>
  <c r="W111" s="1"/>
  <c r="M111"/>
  <c r="L111"/>
  <c r="V419"/>
  <c r="U419"/>
  <c r="T419"/>
  <c r="W419" s="1"/>
  <c r="M419"/>
  <c r="L419"/>
  <c r="V326"/>
  <c r="U326"/>
  <c r="T326"/>
  <c r="W326" s="1"/>
  <c r="M326"/>
  <c r="L326"/>
  <c r="V32"/>
  <c r="U32"/>
  <c r="T32"/>
  <c r="W32" s="1"/>
  <c r="M32"/>
  <c r="L32"/>
  <c r="V389"/>
  <c r="U389"/>
  <c r="T389"/>
  <c r="W389" s="1"/>
  <c r="M389"/>
  <c r="L389"/>
  <c r="V418"/>
  <c r="U418"/>
  <c r="T418"/>
  <c r="W418" s="1"/>
  <c r="M418"/>
  <c r="L418"/>
  <c r="V417"/>
  <c r="U417"/>
  <c r="T417"/>
  <c r="W417" s="1"/>
  <c r="M417"/>
  <c r="L417"/>
  <c r="V248"/>
  <c r="U248"/>
  <c r="T248"/>
  <c r="W248" s="1"/>
  <c r="M248"/>
  <c r="L248"/>
  <c r="V388"/>
  <c r="U388"/>
  <c r="T388"/>
  <c r="W388" s="1"/>
  <c r="M388"/>
  <c r="L388"/>
  <c r="V209"/>
  <c r="U209"/>
  <c r="T209"/>
  <c r="W209" s="1"/>
  <c r="M209"/>
  <c r="L209"/>
  <c r="V416"/>
  <c r="U416"/>
  <c r="T416"/>
  <c r="W416" s="1"/>
  <c r="M416"/>
  <c r="L416"/>
  <c r="V279"/>
  <c r="U279"/>
  <c r="T279"/>
  <c r="W279" s="1"/>
  <c r="M279"/>
  <c r="L279"/>
  <c r="K370"/>
  <c r="M370" s="1"/>
  <c r="J370"/>
  <c r="L370" s="1"/>
  <c r="K292"/>
  <c r="M292" s="1"/>
  <c r="J292"/>
  <c r="T292" s="1"/>
  <c r="W292" s="1"/>
  <c r="K208"/>
  <c r="M208" s="1"/>
  <c r="J208"/>
  <c r="L208" s="1"/>
  <c r="K150"/>
  <c r="M150" s="1"/>
  <c r="J150"/>
  <c r="L150" s="1"/>
  <c r="K109"/>
  <c r="M109" s="1"/>
  <c r="J109"/>
  <c r="L109" s="1"/>
  <c r="R369"/>
  <c r="O369"/>
  <c r="M369"/>
  <c r="J369"/>
  <c r="V369" s="1"/>
  <c r="R278"/>
  <c r="O278"/>
  <c r="T278" s="1"/>
  <c r="W278" s="1"/>
  <c r="M278"/>
  <c r="L278"/>
  <c r="J278"/>
  <c r="V278" s="1"/>
  <c r="R16"/>
  <c r="O16"/>
  <c r="M16"/>
  <c r="J16"/>
  <c r="M368"/>
  <c r="M277"/>
  <c r="R387"/>
  <c r="O387"/>
  <c r="M387"/>
  <c r="J387"/>
  <c r="U387" s="1"/>
  <c r="R367"/>
  <c r="O367"/>
  <c r="M367"/>
  <c r="J367"/>
  <c r="R270"/>
  <c r="O270"/>
  <c r="M270"/>
  <c r="J270"/>
  <c r="R15"/>
  <c r="O15"/>
  <c r="M15"/>
  <c r="J15"/>
  <c r="L15" s="1"/>
  <c r="V324"/>
  <c r="U324"/>
  <c r="T324"/>
  <c r="W324" s="1"/>
  <c r="M324"/>
  <c r="L324"/>
  <c r="V444"/>
  <c r="U444"/>
  <c r="T444"/>
  <c r="W444" s="1"/>
  <c r="M444"/>
  <c r="L444"/>
  <c r="M443"/>
  <c r="K108"/>
  <c r="M108" s="1"/>
  <c r="K446"/>
  <c r="M446" s="1"/>
  <c r="K247"/>
  <c r="M247" s="1"/>
  <c r="K107"/>
  <c r="M107" s="1"/>
  <c r="K445"/>
  <c r="M445" s="1"/>
  <c r="K246"/>
  <c r="M246" s="1"/>
  <c r="K106"/>
  <c r="M106" s="1"/>
  <c r="K325"/>
  <c r="M325" s="1"/>
  <c r="K48"/>
  <c r="M48" s="1"/>
  <c r="K362"/>
  <c r="M362" s="1"/>
  <c r="K105"/>
  <c r="M105" s="1"/>
  <c r="K291"/>
  <c r="M291" s="1"/>
  <c r="K149"/>
  <c r="M149" s="1"/>
  <c r="M276"/>
  <c r="M274"/>
  <c r="M273"/>
  <c r="M271"/>
  <c r="K323"/>
  <c r="M323" s="1"/>
  <c r="J323"/>
  <c r="T323" s="1"/>
  <c r="W323" s="1"/>
  <c r="L442"/>
  <c r="M441"/>
  <c r="M275"/>
  <c r="V13"/>
  <c r="U13"/>
  <c r="T13"/>
  <c r="W13" s="1"/>
  <c r="M13"/>
  <c r="L13"/>
  <c r="V366"/>
  <c r="U366"/>
  <c r="T366"/>
  <c r="W366" s="1"/>
  <c r="M366"/>
  <c r="L366"/>
  <c r="V4"/>
  <c r="U4"/>
  <c r="T4"/>
  <c r="W4" s="1"/>
  <c r="M4"/>
  <c r="L4"/>
  <c r="V365"/>
  <c r="U365"/>
  <c r="T365"/>
  <c r="W365" s="1"/>
  <c r="M365"/>
  <c r="L365"/>
  <c r="V12"/>
  <c r="U12"/>
  <c r="T12"/>
  <c r="W12" s="1"/>
  <c r="M12"/>
  <c r="L12"/>
  <c r="V11"/>
  <c r="U11"/>
  <c r="T11"/>
  <c r="W11" s="1"/>
  <c r="M11"/>
  <c r="L11"/>
  <c r="V10"/>
  <c r="U10"/>
  <c r="T10"/>
  <c r="W10" s="1"/>
  <c r="M10"/>
  <c r="L10"/>
  <c r="V269"/>
  <c r="U269"/>
  <c r="T269"/>
  <c r="W269" s="1"/>
  <c r="M269"/>
  <c r="L269"/>
  <c r="V364"/>
  <c r="U364"/>
  <c r="T364"/>
  <c r="W364" s="1"/>
  <c r="M364"/>
  <c r="L364"/>
  <c r="M272"/>
  <c r="V268"/>
  <c r="U268"/>
  <c r="T268"/>
  <c r="W268" s="1"/>
  <c r="M268"/>
  <c r="L268"/>
  <c r="V9"/>
  <c r="U9"/>
  <c r="T9"/>
  <c r="W9" s="1"/>
  <c r="M9"/>
  <c r="L9"/>
  <c r="V363"/>
  <c r="U363"/>
  <c r="T363"/>
  <c r="W363" s="1"/>
  <c r="M363"/>
  <c r="L363"/>
  <c r="V322"/>
  <c r="U322"/>
  <c r="T322"/>
  <c r="W322" s="1"/>
  <c r="M322"/>
  <c r="L322"/>
  <c r="V8"/>
  <c r="U8"/>
  <c r="T8"/>
  <c r="W8" s="1"/>
  <c r="M8"/>
  <c r="L8"/>
  <c r="V267"/>
  <c r="U267"/>
  <c r="T267"/>
  <c r="W267" s="1"/>
  <c r="M267"/>
  <c r="L267"/>
  <c r="V7"/>
  <c r="U7"/>
  <c r="T7"/>
  <c r="W7" s="1"/>
  <c r="M7"/>
  <c r="L7"/>
  <c r="V266"/>
  <c r="U266"/>
  <c r="T266"/>
  <c r="W266" s="1"/>
  <c r="M266"/>
  <c r="L266"/>
  <c r="V411"/>
  <c r="U411"/>
  <c r="T411"/>
  <c r="W411" s="1"/>
  <c r="M411"/>
  <c r="L411"/>
  <c r="V415"/>
  <c r="U415"/>
  <c r="T415"/>
  <c r="W415" s="1"/>
  <c r="M415"/>
  <c r="L415"/>
  <c r="V6"/>
  <c r="U6"/>
  <c r="T6"/>
  <c r="W6" s="1"/>
  <c r="M6"/>
  <c r="L6"/>
  <c r="V265"/>
  <c r="U265"/>
  <c r="T265"/>
  <c r="W265" s="1"/>
  <c r="M265"/>
  <c r="L265"/>
  <c r="V414"/>
  <c r="U414"/>
  <c r="T414"/>
  <c r="W414" s="1"/>
  <c r="M414"/>
  <c r="L414"/>
  <c r="V5"/>
  <c r="U5"/>
  <c r="T5"/>
  <c r="W5" s="1"/>
  <c r="M5"/>
  <c r="L5"/>
  <c r="V264"/>
  <c r="U264"/>
  <c r="T264"/>
  <c r="W264" s="1"/>
  <c r="M264"/>
  <c r="L264"/>
  <c r="V386"/>
  <c r="U386"/>
  <c r="T386"/>
  <c r="W386" s="1"/>
  <c r="M386"/>
  <c r="L386"/>
  <c r="V385"/>
  <c r="U385"/>
  <c r="T385"/>
  <c r="W385" s="1"/>
  <c r="M385"/>
  <c r="L385"/>
  <c r="V413"/>
  <c r="U413"/>
  <c r="T413"/>
  <c r="W413" s="1"/>
  <c r="M413"/>
  <c r="L413"/>
  <c r="V412"/>
  <c r="U412"/>
  <c r="T412"/>
  <c r="W412" s="1"/>
  <c r="M412"/>
  <c r="L412"/>
  <c r="R98"/>
  <c r="O98"/>
  <c r="M98"/>
  <c r="J98"/>
  <c r="V438"/>
  <c r="U438"/>
  <c r="T438"/>
  <c r="W438" s="1"/>
  <c r="M438"/>
  <c r="L438"/>
  <c r="M437"/>
  <c r="R95"/>
  <c r="O95"/>
  <c r="M95"/>
  <c r="J95"/>
  <c r="K104"/>
  <c r="M104" s="1"/>
  <c r="K440"/>
  <c r="M440" s="1"/>
  <c r="K245"/>
  <c r="M245" s="1"/>
  <c r="K103"/>
  <c r="M103" s="1"/>
  <c r="K439"/>
  <c r="M439" s="1"/>
  <c r="K244"/>
  <c r="M244" s="1"/>
  <c r="K102"/>
  <c r="M102" s="1"/>
  <c r="K321"/>
  <c r="M321" s="1"/>
  <c r="K47"/>
  <c r="M47" s="1"/>
  <c r="K361"/>
  <c r="M361" s="1"/>
  <c r="K83"/>
  <c r="M83" s="1"/>
  <c r="K288"/>
  <c r="M288" s="1"/>
  <c r="K143"/>
  <c r="M143" s="1"/>
  <c r="L436"/>
  <c r="M435"/>
  <c r="K148"/>
  <c r="M148" s="1"/>
  <c r="K101"/>
  <c r="M101" s="1"/>
  <c r="M100"/>
  <c r="M96"/>
  <c r="M99"/>
  <c r="M147"/>
  <c r="K146"/>
  <c r="M146" s="1"/>
  <c r="K97"/>
  <c r="M97" s="1"/>
  <c r="K320"/>
  <c r="M320" s="1"/>
  <c r="J320"/>
  <c r="K243"/>
  <c r="M243" s="1"/>
  <c r="J243"/>
  <c r="V94"/>
  <c r="U94"/>
  <c r="T94"/>
  <c r="W94" s="1"/>
  <c r="M94"/>
  <c r="L94"/>
  <c r="V93"/>
  <c r="U93"/>
  <c r="T93"/>
  <c r="W93" s="1"/>
  <c r="M93"/>
  <c r="L93"/>
  <c r="V91"/>
  <c r="U91"/>
  <c r="T91"/>
  <c r="W91" s="1"/>
  <c r="M91"/>
  <c r="L91"/>
  <c r="V90"/>
  <c r="U90"/>
  <c r="T90"/>
  <c r="W90" s="1"/>
  <c r="M90"/>
  <c r="L90"/>
  <c r="V89"/>
  <c r="U89"/>
  <c r="T89"/>
  <c r="W89" s="1"/>
  <c r="M89"/>
  <c r="L89"/>
  <c r="V92"/>
  <c r="U92"/>
  <c r="T92"/>
  <c r="W92" s="1"/>
  <c r="M92"/>
  <c r="L92"/>
  <c r="V46"/>
  <c r="U46"/>
  <c r="T46"/>
  <c r="W46" s="1"/>
  <c r="M46"/>
  <c r="L46"/>
  <c r="V86"/>
  <c r="U86"/>
  <c r="T86"/>
  <c r="W86" s="1"/>
  <c r="M86"/>
  <c r="L86"/>
  <c r="V145"/>
  <c r="U145"/>
  <c r="T145"/>
  <c r="W145" s="1"/>
  <c r="M145"/>
  <c r="L145"/>
  <c r="K319"/>
  <c r="M319" s="1"/>
  <c r="J319"/>
  <c r="K85"/>
  <c r="M85" s="1"/>
  <c r="J85"/>
  <c r="V88"/>
  <c r="U88"/>
  <c r="T88"/>
  <c r="W88" s="1"/>
  <c r="M88"/>
  <c r="L88"/>
  <c r="V87"/>
  <c r="U87"/>
  <c r="T87"/>
  <c r="W87" s="1"/>
  <c r="M87"/>
  <c r="L87"/>
  <c r="V144"/>
  <c r="U144"/>
  <c r="T144"/>
  <c r="W144" s="1"/>
  <c r="M144"/>
  <c r="L144"/>
  <c r="V188"/>
  <c r="U188"/>
  <c r="T188"/>
  <c r="W188" s="1"/>
  <c r="M188"/>
  <c r="L188"/>
  <c r="V45"/>
  <c r="U45"/>
  <c r="T45"/>
  <c r="W45" s="1"/>
  <c r="M45"/>
  <c r="L45"/>
  <c r="V290"/>
  <c r="U290"/>
  <c r="T290"/>
  <c r="W290" s="1"/>
  <c r="M290"/>
  <c r="L290"/>
  <c r="V289"/>
  <c r="U289"/>
  <c r="T289"/>
  <c r="W289" s="1"/>
  <c r="M289"/>
  <c r="L289"/>
  <c r="V84"/>
  <c r="U84"/>
  <c r="T84"/>
  <c r="W84" s="1"/>
  <c r="M84"/>
  <c r="L84"/>
  <c r="V410"/>
  <c r="U410"/>
  <c r="T410"/>
  <c r="W410" s="1"/>
  <c r="M410"/>
  <c r="L410"/>
  <c r="V318"/>
  <c r="U318"/>
  <c r="T318"/>
  <c r="W318" s="1"/>
  <c r="M318"/>
  <c r="L318"/>
  <c r="V31"/>
  <c r="U31"/>
  <c r="T31"/>
  <c r="W31" s="1"/>
  <c r="M31"/>
  <c r="L31"/>
  <c r="V384"/>
  <c r="U384"/>
  <c r="T384"/>
  <c r="W384" s="1"/>
  <c r="M384"/>
  <c r="L384"/>
  <c r="V409"/>
  <c r="U409"/>
  <c r="T409"/>
  <c r="W409" s="1"/>
  <c r="M409"/>
  <c r="L409"/>
  <c r="V408"/>
  <c r="U408"/>
  <c r="T408"/>
  <c r="W408" s="1"/>
  <c r="M408"/>
  <c r="L408"/>
  <c r="V242"/>
  <c r="U242"/>
  <c r="T242"/>
  <c r="W242" s="1"/>
  <c r="M242"/>
  <c r="L242"/>
  <c r="V383"/>
  <c r="U383"/>
  <c r="T383"/>
  <c r="W383" s="1"/>
  <c r="M383"/>
  <c r="L383"/>
  <c r="V207"/>
  <c r="U207"/>
  <c r="T207"/>
  <c r="W207" s="1"/>
  <c r="M207"/>
  <c r="L207"/>
  <c r="V407"/>
  <c r="U407"/>
  <c r="T407"/>
  <c r="W407" s="1"/>
  <c r="M407"/>
  <c r="L407"/>
  <c r="V263"/>
  <c r="U263"/>
  <c r="T263"/>
  <c r="W263" s="1"/>
  <c r="M263"/>
  <c r="L263"/>
  <c r="K360"/>
  <c r="M360" s="1"/>
  <c r="J360"/>
  <c r="K287"/>
  <c r="M287" s="1"/>
  <c r="J287"/>
  <c r="L287" s="1"/>
  <c r="K206"/>
  <c r="M206" s="1"/>
  <c r="J206"/>
  <c r="K142"/>
  <c r="M142" s="1"/>
  <c r="J142"/>
  <c r="L142" s="1"/>
  <c r="K82"/>
  <c r="M82" s="1"/>
  <c r="J82"/>
  <c r="R406"/>
  <c r="O406"/>
  <c r="M406"/>
  <c r="J406"/>
  <c r="R359"/>
  <c r="O359"/>
  <c r="M359"/>
  <c r="J359"/>
  <c r="R316"/>
  <c r="O316"/>
  <c r="M316"/>
  <c r="J316"/>
  <c r="R239"/>
  <c r="O239"/>
  <c r="M239"/>
  <c r="J239"/>
  <c r="R141"/>
  <c r="O141"/>
  <c r="M141"/>
  <c r="J141"/>
  <c r="L141" s="1"/>
  <c r="R78"/>
  <c r="O78"/>
  <c r="M78"/>
  <c r="J78"/>
  <c r="R43"/>
  <c r="O43"/>
  <c r="M43"/>
  <c r="J43"/>
  <c r="R30"/>
  <c r="O30"/>
  <c r="M30"/>
  <c r="J30"/>
  <c r="L30" s="1"/>
  <c r="V432"/>
  <c r="U432"/>
  <c r="T432"/>
  <c r="W432" s="1"/>
  <c r="M432"/>
  <c r="L432"/>
  <c r="M431"/>
  <c r="R382"/>
  <c r="O382"/>
  <c r="M382"/>
  <c r="J382"/>
  <c r="R357"/>
  <c r="O357"/>
  <c r="M357"/>
  <c r="J357"/>
  <c r="L357" s="1"/>
  <c r="R344"/>
  <c r="O344"/>
  <c r="M344"/>
  <c r="J344"/>
  <c r="R312"/>
  <c r="O312"/>
  <c r="M312"/>
  <c r="J312"/>
  <c r="R235"/>
  <c r="O235"/>
  <c r="M235"/>
  <c r="J235"/>
  <c r="R187"/>
  <c r="O187"/>
  <c r="M187"/>
  <c r="J187"/>
  <c r="R139"/>
  <c r="O139"/>
  <c r="M139"/>
  <c r="J139"/>
  <c r="R77"/>
  <c r="O77"/>
  <c r="M77"/>
  <c r="J77"/>
  <c r="R41"/>
  <c r="O41"/>
  <c r="M41"/>
  <c r="J41"/>
  <c r="R24"/>
  <c r="O24"/>
  <c r="M24"/>
  <c r="J24"/>
  <c r="K81"/>
  <c r="M81" s="1"/>
  <c r="K434"/>
  <c r="M434" s="1"/>
  <c r="K241"/>
  <c r="M241" s="1"/>
  <c r="K80"/>
  <c r="M80" s="1"/>
  <c r="K433"/>
  <c r="M433" s="1"/>
  <c r="K240"/>
  <c r="M240" s="1"/>
  <c r="K79"/>
  <c r="M79" s="1"/>
  <c r="K317"/>
  <c r="M317" s="1"/>
  <c r="K44"/>
  <c r="M44" s="1"/>
  <c r="K356"/>
  <c r="M356" s="1"/>
  <c r="K75"/>
  <c r="M75" s="1"/>
  <c r="K285"/>
  <c r="M285" s="1"/>
  <c r="K138"/>
  <c r="M138" s="1"/>
  <c r="L430"/>
  <c r="M429"/>
  <c r="K315"/>
  <c r="M315" s="1"/>
  <c r="K237"/>
  <c r="M237" s="1"/>
  <c r="V358"/>
  <c r="U358"/>
  <c r="T358"/>
  <c r="W358" s="1"/>
  <c r="M358"/>
  <c r="L358"/>
  <c r="K314"/>
  <c r="M314" s="1"/>
  <c r="K42"/>
  <c r="M42" s="1"/>
  <c r="I238"/>
  <c r="K238" s="1"/>
  <c r="M238" s="1"/>
  <c r="I29"/>
  <c r="K29" s="1"/>
  <c r="M29" s="1"/>
  <c r="M28"/>
  <c r="M27"/>
  <c r="V313"/>
  <c r="U313"/>
  <c r="T313"/>
  <c r="W313" s="1"/>
  <c r="M313"/>
  <c r="L313"/>
  <c r="K343"/>
  <c r="J343"/>
  <c r="L343" s="1"/>
  <c r="K311"/>
  <c r="J311"/>
  <c r="K234"/>
  <c r="J234"/>
  <c r="K186"/>
  <c r="J186"/>
  <c r="K23"/>
  <c r="J23"/>
  <c r="L23" s="1"/>
  <c r="V185"/>
  <c r="U185"/>
  <c r="T185"/>
  <c r="W185" s="1"/>
  <c r="M185"/>
  <c r="L185"/>
  <c r="V233"/>
  <c r="U233"/>
  <c r="T233"/>
  <c r="W233" s="1"/>
  <c r="M233"/>
  <c r="L233"/>
  <c r="V232"/>
  <c r="U232"/>
  <c r="T232"/>
  <c r="W232" s="1"/>
  <c r="M232"/>
  <c r="L232"/>
  <c r="K308"/>
  <c r="M308" s="1"/>
  <c r="J308"/>
  <c r="K223"/>
  <c r="M223" s="1"/>
  <c r="J223"/>
  <c r="V140"/>
  <c r="U140"/>
  <c r="T140"/>
  <c r="W140" s="1"/>
  <c r="M140"/>
  <c r="L140"/>
  <c r="V25"/>
  <c r="U25"/>
  <c r="T25"/>
  <c r="W25" s="1"/>
  <c r="M25"/>
  <c r="L25"/>
  <c r="V231"/>
  <c r="U231"/>
  <c r="T231"/>
  <c r="W231" s="1"/>
  <c r="M231"/>
  <c r="L231"/>
  <c r="V230"/>
  <c r="U230"/>
  <c r="T230"/>
  <c r="W230" s="1"/>
  <c r="M230"/>
  <c r="L230"/>
  <c r="I342"/>
  <c r="J342" s="1"/>
  <c r="I229"/>
  <c r="J229" s="1"/>
  <c r="I184"/>
  <c r="K184" s="1"/>
  <c r="M184" s="1"/>
  <c r="V341"/>
  <c r="U341"/>
  <c r="T341"/>
  <c r="W341" s="1"/>
  <c r="M341"/>
  <c r="L341"/>
  <c r="K340"/>
  <c r="M340" s="1"/>
  <c r="J340"/>
  <c r="K310"/>
  <c r="M310" s="1"/>
  <c r="J310"/>
  <c r="T310" s="1"/>
  <c r="W310" s="1"/>
  <c r="K228"/>
  <c r="M228" s="1"/>
  <c r="J228"/>
  <c r="L228" s="1"/>
  <c r="K183"/>
  <c r="M183" s="1"/>
  <c r="J183"/>
  <c r="T183" s="1"/>
  <c r="W183" s="1"/>
  <c r="K22"/>
  <c r="M22" s="1"/>
  <c r="J22"/>
  <c r="V227"/>
  <c r="U227"/>
  <c r="T227"/>
  <c r="W227" s="1"/>
  <c r="M227"/>
  <c r="L227"/>
  <c r="V76"/>
  <c r="U76"/>
  <c r="T76"/>
  <c r="W76" s="1"/>
  <c r="M76"/>
  <c r="L76"/>
  <c r="V307"/>
  <c r="U307"/>
  <c r="T307"/>
  <c r="W307" s="1"/>
  <c r="M307"/>
  <c r="L307"/>
  <c r="V236"/>
  <c r="U236"/>
  <c r="T236"/>
  <c r="W236" s="1"/>
  <c r="M236"/>
  <c r="L236"/>
  <c r="V226"/>
  <c r="U226"/>
  <c r="T226"/>
  <c r="W226" s="1"/>
  <c r="M226"/>
  <c r="L226"/>
  <c r="K286"/>
  <c r="M286" s="1"/>
  <c r="J286"/>
  <c r="K182"/>
  <c r="M182" s="1"/>
  <c r="J182"/>
  <c r="K339"/>
  <c r="M339" s="1"/>
  <c r="J339"/>
  <c r="K309"/>
  <c r="M309" s="1"/>
  <c r="J309"/>
  <c r="K225"/>
  <c r="M225" s="1"/>
  <c r="J225"/>
  <c r="K181"/>
  <c r="M181" s="1"/>
  <c r="J181"/>
  <c r="K21"/>
  <c r="M21" s="1"/>
  <c r="J21"/>
  <c r="V404"/>
  <c r="U404"/>
  <c r="T404"/>
  <c r="W404" s="1"/>
  <c r="M404"/>
  <c r="L404"/>
  <c r="V26"/>
  <c r="U26"/>
  <c r="T26"/>
  <c r="W26" s="1"/>
  <c r="M26"/>
  <c r="L26"/>
  <c r="V224"/>
  <c r="U224"/>
  <c r="T224"/>
  <c r="W224" s="1"/>
  <c r="M224"/>
  <c r="L224"/>
  <c r="V405"/>
  <c r="U405"/>
  <c r="T405"/>
  <c r="W405" s="1"/>
  <c r="M405"/>
  <c r="L405"/>
  <c r="V381"/>
  <c r="U381"/>
  <c r="T381"/>
  <c r="W381" s="1"/>
  <c r="M381"/>
  <c r="L381"/>
  <c r="V222"/>
  <c r="U222"/>
  <c r="T222"/>
  <c r="W222" s="1"/>
  <c r="M222"/>
  <c r="L222"/>
  <c r="V380"/>
  <c r="U380"/>
  <c r="T380"/>
  <c r="W380" s="1"/>
  <c r="M380"/>
  <c r="L380"/>
  <c r="V379"/>
  <c r="U379"/>
  <c r="T379"/>
  <c r="W379" s="1"/>
  <c r="M379"/>
  <c r="L379"/>
  <c r="V205"/>
  <c r="U205"/>
  <c r="T205"/>
  <c r="W205" s="1"/>
  <c r="M205"/>
  <c r="L205"/>
  <c r="V403"/>
  <c r="U403"/>
  <c r="T403"/>
  <c r="W403" s="1"/>
  <c r="M403"/>
  <c r="L403"/>
  <c r="V402"/>
  <c r="U402"/>
  <c r="T402"/>
  <c r="W402" s="1"/>
  <c r="M402"/>
  <c r="L402"/>
  <c r="Y32"/>
  <c r="Y3" s="1"/>
  <c r="V262"/>
  <c r="U262"/>
  <c r="T262"/>
  <c r="W262" s="1"/>
  <c r="M262"/>
  <c r="L262"/>
  <c r="K355"/>
  <c r="M355" s="1"/>
  <c r="J355"/>
  <c r="Y30"/>
  <c r="J429" s="1"/>
  <c r="K284"/>
  <c r="M284" s="1"/>
  <c r="J284"/>
  <c r="K74"/>
  <c r="J74"/>
  <c r="K204"/>
  <c r="J204"/>
  <c r="K137"/>
  <c r="J137"/>
  <c r="M401"/>
  <c r="J401"/>
  <c r="T401" s="1"/>
  <c r="W401" s="1"/>
  <c r="M221"/>
  <c r="J221"/>
  <c r="U221" s="1"/>
  <c r="M399"/>
  <c r="I399"/>
  <c r="J399" s="1"/>
  <c r="M283"/>
  <c r="I283"/>
  <c r="J283" s="1"/>
  <c r="M20"/>
  <c r="I20"/>
  <c r="J20" s="1"/>
  <c r="M219"/>
  <c r="J219"/>
  <c r="T219" s="1"/>
  <c r="W219" s="1"/>
  <c r="R398"/>
  <c r="O398"/>
  <c r="M398"/>
  <c r="R353"/>
  <c r="O353"/>
  <c r="M353"/>
  <c r="R282"/>
  <c r="O282"/>
  <c r="M282"/>
  <c r="R217"/>
  <c r="O217"/>
  <c r="M217"/>
  <c r="R180"/>
  <c r="O180"/>
  <c r="M180"/>
  <c r="R2"/>
  <c r="O2"/>
  <c r="M2"/>
  <c r="M400"/>
  <c r="J400"/>
  <c r="T400" s="1"/>
  <c r="W400" s="1"/>
  <c r="M220"/>
  <c r="J220"/>
  <c r="U220" s="1"/>
  <c r="M3"/>
  <c r="J3"/>
  <c r="V3" s="1"/>
  <c r="M354"/>
  <c r="J354"/>
  <c r="U354" s="1"/>
  <c r="M218"/>
  <c r="J218"/>
  <c r="T218" s="1"/>
  <c r="W218" s="1"/>
  <c r="M397"/>
  <c r="J397"/>
  <c r="T397" s="1"/>
  <c r="W397" s="1"/>
  <c r="M216"/>
  <c r="J216"/>
  <c r="V216" s="1"/>
  <c r="M396"/>
  <c r="J396"/>
  <c r="U396" s="1"/>
  <c r="M215"/>
  <c r="J215"/>
  <c r="T215" s="1"/>
  <c r="W215" s="1"/>
  <c r="M395"/>
  <c r="J395"/>
  <c r="T395" s="1"/>
  <c r="W395" s="1"/>
  <c r="M214"/>
  <c r="J214"/>
  <c r="T214" s="1"/>
  <c r="W214" s="1"/>
  <c r="R15" i="7"/>
  <c r="U374" i="58" l="1"/>
  <c r="U195"/>
  <c r="L335"/>
  <c r="U312"/>
  <c r="L195"/>
  <c r="J184"/>
  <c r="T186"/>
  <c r="W186" s="1"/>
  <c r="T328"/>
  <c r="W328" s="1"/>
  <c r="T335"/>
  <c r="W335" s="1"/>
  <c r="T85"/>
  <c r="W85" s="1"/>
  <c r="L186"/>
  <c r="L218"/>
  <c r="T137"/>
  <c r="W137" s="1"/>
  <c r="T74"/>
  <c r="W74" s="1"/>
  <c r="V239"/>
  <c r="T206"/>
  <c r="W206" s="1"/>
  <c r="T360"/>
  <c r="W360" s="1"/>
  <c r="T320"/>
  <c r="W320" s="1"/>
  <c r="V172"/>
  <c r="V204"/>
  <c r="U284"/>
  <c r="T30"/>
  <c r="W30" s="1"/>
  <c r="U377"/>
  <c r="L397"/>
  <c r="L239"/>
  <c r="T359"/>
  <c r="W359" s="1"/>
  <c r="V406"/>
  <c r="T82"/>
  <c r="W82" s="1"/>
  <c r="V95"/>
  <c r="T459"/>
  <c r="W459" s="1"/>
  <c r="L390"/>
  <c r="V349"/>
  <c r="T309"/>
  <c r="W309" s="1"/>
  <c r="T182"/>
  <c r="W182" s="1"/>
  <c r="T223"/>
  <c r="W223" s="1"/>
  <c r="T357"/>
  <c r="W357" s="1"/>
  <c r="T239"/>
  <c r="W239" s="1"/>
  <c r="V98"/>
  <c r="T333"/>
  <c r="W333" s="1"/>
  <c r="L292"/>
  <c r="U390"/>
  <c r="V127"/>
  <c r="V167"/>
  <c r="T406"/>
  <c r="W406" s="1"/>
  <c r="L161"/>
  <c r="T167"/>
  <c r="W167" s="1"/>
  <c r="V141"/>
  <c r="V30"/>
  <c r="U141"/>
  <c r="L406"/>
  <c r="U161"/>
  <c r="L167"/>
  <c r="J398"/>
  <c r="V398" s="1"/>
  <c r="J353"/>
  <c r="T353" s="1"/>
  <c r="W353" s="1"/>
  <c r="J282"/>
  <c r="U282" s="1"/>
  <c r="J2"/>
  <c r="U2" s="1"/>
  <c r="T158"/>
  <c r="W158" s="1"/>
  <c r="L349"/>
  <c r="V214"/>
  <c r="V395"/>
  <c r="V219"/>
  <c r="T181"/>
  <c r="W181" s="1"/>
  <c r="T311"/>
  <c r="W311" s="1"/>
  <c r="L206"/>
  <c r="T319"/>
  <c r="W319" s="1"/>
  <c r="T243"/>
  <c r="W243" s="1"/>
  <c r="T15"/>
  <c r="W15" s="1"/>
  <c r="T210"/>
  <c r="W210" s="1"/>
  <c r="T372"/>
  <c r="W372" s="1"/>
  <c r="T195"/>
  <c r="W195" s="1"/>
  <c r="U197"/>
  <c r="T304"/>
  <c r="W304" s="1"/>
  <c r="T260"/>
  <c r="W260" s="1"/>
  <c r="V397"/>
  <c r="V218"/>
  <c r="U234"/>
  <c r="U343"/>
  <c r="U256"/>
  <c r="T334"/>
  <c r="W334" s="1"/>
  <c r="U167"/>
  <c r="T17"/>
  <c r="W17" s="1"/>
  <c r="V15"/>
  <c r="L214"/>
  <c r="L395"/>
  <c r="L219"/>
  <c r="U23"/>
  <c r="T24"/>
  <c r="W24" s="1"/>
  <c r="V77"/>
  <c r="V139"/>
  <c r="V312"/>
  <c r="V344"/>
  <c r="U30"/>
  <c r="T270"/>
  <c r="W270" s="1"/>
  <c r="V55"/>
  <c r="T349"/>
  <c r="W349" s="1"/>
  <c r="V61"/>
  <c r="V183"/>
  <c r="L310"/>
  <c r="L311"/>
  <c r="L215"/>
  <c r="V220"/>
  <c r="V400"/>
  <c r="T282"/>
  <c r="W282" s="1"/>
  <c r="T221"/>
  <c r="W221" s="1"/>
  <c r="U137"/>
  <c r="U74"/>
  <c r="T355"/>
  <c r="W355" s="1"/>
  <c r="T21"/>
  <c r="W21" s="1"/>
  <c r="T339"/>
  <c r="W339" s="1"/>
  <c r="T22"/>
  <c r="W22" s="1"/>
  <c r="V22"/>
  <c r="T340"/>
  <c r="W340" s="1"/>
  <c r="V340"/>
  <c r="T308"/>
  <c r="W308" s="1"/>
  <c r="T234"/>
  <c r="W234" s="1"/>
  <c r="U311"/>
  <c r="L24"/>
  <c r="L139"/>
  <c r="T139"/>
  <c r="W139" s="1"/>
  <c r="L344"/>
  <c r="T344"/>
  <c r="W344" s="1"/>
  <c r="T142"/>
  <c r="W142" s="1"/>
  <c r="V142"/>
  <c r="U15"/>
  <c r="T387"/>
  <c r="W387" s="1"/>
  <c r="T123"/>
  <c r="W123" s="1"/>
  <c r="V123"/>
  <c r="T253"/>
  <c r="W253" s="1"/>
  <c r="L374"/>
  <c r="T374"/>
  <c r="W374" s="1"/>
  <c r="L168"/>
  <c r="L212"/>
  <c r="L337"/>
  <c r="L426"/>
  <c r="T66"/>
  <c r="W66" s="1"/>
  <c r="T172"/>
  <c r="W172" s="1"/>
  <c r="L135"/>
  <c r="T135"/>
  <c r="W135" s="1"/>
  <c r="L377"/>
  <c r="T377"/>
  <c r="W377" s="1"/>
  <c r="V359"/>
  <c r="V82"/>
  <c r="V360"/>
  <c r="U98"/>
  <c r="V387"/>
  <c r="U278"/>
  <c r="U369"/>
  <c r="V292"/>
  <c r="V372"/>
  <c r="V334"/>
  <c r="V304"/>
  <c r="V212"/>
  <c r="V426"/>
  <c r="L183"/>
  <c r="V310"/>
  <c r="T184"/>
  <c r="W184" s="1"/>
  <c r="V215"/>
  <c r="T354"/>
  <c r="W354" s="1"/>
  <c r="L220"/>
  <c r="L400"/>
  <c r="U204"/>
  <c r="T225"/>
  <c r="W225" s="1"/>
  <c r="T286"/>
  <c r="W286" s="1"/>
  <c r="L22"/>
  <c r="T228"/>
  <c r="W228" s="1"/>
  <c r="V228"/>
  <c r="L340"/>
  <c r="T23"/>
  <c r="W23" s="1"/>
  <c r="U186"/>
  <c r="L234"/>
  <c r="T343"/>
  <c r="W343" s="1"/>
  <c r="T187"/>
  <c r="W187" s="1"/>
  <c r="T43"/>
  <c r="W43" s="1"/>
  <c r="U239"/>
  <c r="T287"/>
  <c r="W287" s="1"/>
  <c r="V287"/>
  <c r="L98"/>
  <c r="T98"/>
  <c r="W98" s="1"/>
  <c r="L387"/>
  <c r="L369"/>
  <c r="T369"/>
  <c r="W369" s="1"/>
  <c r="T208"/>
  <c r="W208" s="1"/>
  <c r="V208"/>
  <c r="U292"/>
  <c r="L55"/>
  <c r="T55"/>
  <c r="W55" s="1"/>
  <c r="T390"/>
  <c r="W390" s="1"/>
  <c r="T58"/>
  <c r="W58" s="1"/>
  <c r="L123"/>
  <c r="T164"/>
  <c r="W164" s="1"/>
  <c r="V164"/>
  <c r="V210"/>
  <c r="V296"/>
  <c r="J194"/>
  <c r="T194" s="1"/>
  <c r="W194" s="1"/>
  <c r="J348"/>
  <c r="L256"/>
  <c r="T256"/>
  <c r="W256" s="1"/>
  <c r="L197"/>
  <c r="T197"/>
  <c r="W197" s="1"/>
  <c r="V168"/>
  <c r="T212"/>
  <c r="W212" s="1"/>
  <c r="V337"/>
  <c r="T426"/>
  <c r="W426" s="1"/>
  <c r="L66"/>
  <c r="V135"/>
  <c r="T396"/>
  <c r="W396" s="1"/>
  <c r="T77"/>
  <c r="W77" s="1"/>
  <c r="U77"/>
  <c r="U139"/>
  <c r="U344"/>
  <c r="U406"/>
  <c r="L82"/>
  <c r="V206"/>
  <c r="L360"/>
  <c r="U208"/>
  <c r="L210"/>
  <c r="L296"/>
  <c r="L372"/>
  <c r="U349"/>
  <c r="U335"/>
  <c r="V20"/>
  <c r="T20"/>
  <c r="W20" s="1"/>
  <c r="U20"/>
  <c r="L20"/>
  <c r="L399"/>
  <c r="T399"/>
  <c r="W399" s="1"/>
  <c r="U399"/>
  <c r="V399"/>
  <c r="T429"/>
  <c r="W429" s="1"/>
  <c r="U429"/>
  <c r="V429"/>
  <c r="L429"/>
  <c r="L342"/>
  <c r="T283"/>
  <c r="W283" s="1"/>
  <c r="L283"/>
  <c r="U283"/>
  <c r="V283"/>
  <c r="L229"/>
  <c r="J174"/>
  <c r="J201"/>
  <c r="J67"/>
  <c r="J134"/>
  <c r="U24"/>
  <c r="V24"/>
  <c r="U357"/>
  <c r="V357"/>
  <c r="T78"/>
  <c r="W78" s="1"/>
  <c r="L78"/>
  <c r="U78"/>
  <c r="T316"/>
  <c r="W316" s="1"/>
  <c r="L316"/>
  <c r="U316"/>
  <c r="V316"/>
  <c r="U214"/>
  <c r="T216"/>
  <c r="W216" s="1"/>
  <c r="U397"/>
  <c r="T3"/>
  <c r="W3" s="1"/>
  <c r="V353"/>
  <c r="T284"/>
  <c r="W284" s="1"/>
  <c r="U395"/>
  <c r="U215"/>
  <c r="L396"/>
  <c r="V396"/>
  <c r="U218"/>
  <c r="L354"/>
  <c r="V354"/>
  <c r="T220"/>
  <c r="W220" s="1"/>
  <c r="U400"/>
  <c r="J217"/>
  <c r="U353"/>
  <c r="U219"/>
  <c r="L221"/>
  <c r="V221"/>
  <c r="M137"/>
  <c r="M204"/>
  <c r="M74"/>
  <c r="L355"/>
  <c r="V355"/>
  <c r="L21"/>
  <c r="V21"/>
  <c r="L181"/>
  <c r="V181"/>
  <c r="L225"/>
  <c r="V225"/>
  <c r="L309"/>
  <c r="V309"/>
  <c r="L339"/>
  <c r="V339"/>
  <c r="L182"/>
  <c r="V182"/>
  <c r="L286"/>
  <c r="V286"/>
  <c r="U22"/>
  <c r="U183"/>
  <c r="U228"/>
  <c r="U310"/>
  <c r="U340"/>
  <c r="K342"/>
  <c r="M342" s="1"/>
  <c r="L223"/>
  <c r="V223"/>
  <c r="L308"/>
  <c r="V308"/>
  <c r="J28"/>
  <c r="J29"/>
  <c r="J138"/>
  <c r="J285"/>
  <c r="J75"/>
  <c r="J356"/>
  <c r="J44"/>
  <c r="J317"/>
  <c r="J79"/>
  <c r="J240"/>
  <c r="J433"/>
  <c r="J80"/>
  <c r="J241"/>
  <c r="J434"/>
  <c r="J81"/>
  <c r="V78"/>
  <c r="T41"/>
  <c r="W41" s="1"/>
  <c r="L41"/>
  <c r="U41"/>
  <c r="T382"/>
  <c r="W382" s="1"/>
  <c r="L382"/>
  <c r="U382"/>
  <c r="U216"/>
  <c r="U3"/>
  <c r="T204"/>
  <c r="W204" s="1"/>
  <c r="W213" s="1"/>
  <c r="L216"/>
  <c r="L3"/>
  <c r="J180"/>
  <c r="L353"/>
  <c r="L401"/>
  <c r="V401"/>
  <c r="L137"/>
  <c r="V137"/>
  <c r="L204"/>
  <c r="L74"/>
  <c r="V74"/>
  <c r="L284"/>
  <c r="V284"/>
  <c r="U355"/>
  <c r="U21"/>
  <c r="U181"/>
  <c r="U225"/>
  <c r="U309"/>
  <c r="U339"/>
  <c r="U182"/>
  <c r="U286"/>
  <c r="L184"/>
  <c r="V184"/>
  <c r="K229"/>
  <c r="M229" s="1"/>
  <c r="U223"/>
  <c r="U308"/>
  <c r="M23"/>
  <c r="M186"/>
  <c r="M234"/>
  <c r="M311"/>
  <c r="M343"/>
  <c r="J237"/>
  <c r="J315"/>
  <c r="V41"/>
  <c r="L187"/>
  <c r="T312"/>
  <c r="W312" s="1"/>
  <c r="V382"/>
  <c r="U187"/>
  <c r="V187"/>
  <c r="U401"/>
  <c r="U184"/>
  <c r="V23"/>
  <c r="V186"/>
  <c r="V234"/>
  <c r="V311"/>
  <c r="V343"/>
  <c r="L43"/>
  <c r="T141"/>
  <c r="W141" s="1"/>
  <c r="J178"/>
  <c r="J376"/>
  <c r="J128"/>
  <c r="J196"/>
  <c r="J36"/>
  <c r="J71"/>
  <c r="K454"/>
  <c r="J350"/>
  <c r="J303"/>
  <c r="J447"/>
  <c r="J163"/>
  <c r="J119"/>
  <c r="J162"/>
  <c r="J159"/>
  <c r="J115"/>
  <c r="J368"/>
  <c r="J177"/>
  <c r="J70"/>
  <c r="J18"/>
  <c r="J69"/>
  <c r="J68"/>
  <c r="J455"/>
  <c r="J453"/>
  <c r="J199"/>
  <c r="J38"/>
  <c r="J449"/>
  <c r="J122"/>
  <c r="J452"/>
  <c r="J251"/>
  <c r="J121"/>
  <c r="J451"/>
  <c r="J250"/>
  <c r="J120"/>
  <c r="J330"/>
  <c r="J59"/>
  <c r="J371"/>
  <c r="J110"/>
  <c r="J293"/>
  <c r="J151"/>
  <c r="J118"/>
  <c r="J160"/>
  <c r="J277"/>
  <c r="J259"/>
  <c r="J129"/>
  <c r="J336"/>
  <c r="J62"/>
  <c r="J373"/>
  <c r="J124"/>
  <c r="J297"/>
  <c r="J165"/>
  <c r="J106"/>
  <c r="J325"/>
  <c r="J48"/>
  <c r="J362"/>
  <c r="J105"/>
  <c r="J291"/>
  <c r="J149"/>
  <c r="J273"/>
  <c r="J435"/>
  <c r="J148"/>
  <c r="J101"/>
  <c r="J147"/>
  <c r="J146"/>
  <c r="J97"/>
  <c r="J130"/>
  <c r="J198"/>
  <c r="J114"/>
  <c r="J117"/>
  <c r="J108"/>
  <c r="J247"/>
  <c r="J445"/>
  <c r="J271"/>
  <c r="J275"/>
  <c r="J104"/>
  <c r="J440"/>
  <c r="J245"/>
  <c r="J103"/>
  <c r="J439"/>
  <c r="J244"/>
  <c r="J102"/>
  <c r="J321"/>
  <c r="J47"/>
  <c r="J361"/>
  <c r="J83"/>
  <c r="J288"/>
  <c r="J143"/>
  <c r="J100"/>
  <c r="J131"/>
  <c r="J457"/>
  <c r="J276"/>
  <c r="K442"/>
  <c r="J272"/>
  <c r="J437"/>
  <c r="J96"/>
  <c r="J431"/>
  <c r="K430"/>
  <c r="J72"/>
  <c r="J176"/>
  <c r="J458"/>
  <c r="J258"/>
  <c r="J351"/>
  <c r="J37"/>
  <c r="K448"/>
  <c r="J57"/>
  <c r="J56"/>
  <c r="J443"/>
  <c r="J446"/>
  <c r="J107"/>
  <c r="J246"/>
  <c r="J274"/>
  <c r="J441"/>
  <c r="K436"/>
  <c r="J99"/>
  <c r="T235"/>
  <c r="W235" s="1"/>
  <c r="L235"/>
  <c r="U235"/>
  <c r="U43"/>
  <c r="V43"/>
  <c r="J27"/>
  <c r="J238"/>
  <c r="J42"/>
  <c r="J314"/>
  <c r="V235"/>
  <c r="U112"/>
  <c r="V112"/>
  <c r="L112"/>
  <c r="T329"/>
  <c r="W329" s="1"/>
  <c r="L329"/>
  <c r="U329"/>
  <c r="U194"/>
  <c r="V194"/>
  <c r="L194"/>
  <c r="T425"/>
  <c r="W425" s="1"/>
  <c r="L425"/>
  <c r="U425"/>
  <c r="V425"/>
  <c r="V63"/>
  <c r="L63"/>
  <c r="T63"/>
  <c r="W63" s="1"/>
  <c r="V305"/>
  <c r="L305"/>
  <c r="T305"/>
  <c r="W305" s="1"/>
  <c r="L77"/>
  <c r="L312"/>
  <c r="U359"/>
  <c r="U82"/>
  <c r="U142"/>
  <c r="U206"/>
  <c r="U287"/>
  <c r="U360"/>
  <c r="U95"/>
  <c r="L323"/>
  <c r="V323"/>
  <c r="L270"/>
  <c r="T109"/>
  <c r="W109" s="1"/>
  <c r="V109"/>
  <c r="U150"/>
  <c r="T370"/>
  <c r="W370" s="1"/>
  <c r="V370"/>
  <c r="V329"/>
  <c r="V348"/>
  <c r="U270"/>
  <c r="V270"/>
  <c r="U328"/>
  <c r="V328"/>
  <c r="L328"/>
  <c r="L359"/>
  <c r="L85"/>
  <c r="V85"/>
  <c r="L319"/>
  <c r="V319"/>
  <c r="L243"/>
  <c r="V243"/>
  <c r="L320"/>
  <c r="V320"/>
  <c r="L95"/>
  <c r="T95"/>
  <c r="W95" s="1"/>
  <c r="U323"/>
  <c r="U109"/>
  <c r="U370"/>
  <c r="T112"/>
  <c r="W112" s="1"/>
  <c r="L58"/>
  <c r="T161"/>
  <c r="W161" s="1"/>
  <c r="T127"/>
  <c r="W127" s="1"/>
  <c r="T61"/>
  <c r="W61" s="1"/>
  <c r="T367"/>
  <c r="W367" s="1"/>
  <c r="L367"/>
  <c r="U367"/>
  <c r="T16"/>
  <c r="W16" s="1"/>
  <c r="L16"/>
  <c r="U16"/>
  <c r="U249"/>
  <c r="V249"/>
  <c r="L249"/>
  <c r="U58"/>
  <c r="V58"/>
  <c r="U126"/>
  <c r="V126"/>
  <c r="L126"/>
  <c r="J255"/>
  <c r="K255"/>
  <c r="M255" s="1"/>
  <c r="T35"/>
  <c r="W35" s="1"/>
  <c r="L35"/>
  <c r="U35"/>
  <c r="V35"/>
  <c r="T39"/>
  <c r="W39" s="1"/>
  <c r="L39"/>
  <c r="U39"/>
  <c r="V39"/>
  <c r="U133"/>
  <c r="V133"/>
  <c r="L133"/>
  <c r="U173"/>
  <c r="V173"/>
  <c r="L173"/>
  <c r="U85"/>
  <c r="U319"/>
  <c r="U243"/>
  <c r="U320"/>
  <c r="V367"/>
  <c r="V16"/>
  <c r="U327"/>
  <c r="V327"/>
  <c r="L327"/>
  <c r="U158"/>
  <c r="V158"/>
  <c r="T116"/>
  <c r="W116" s="1"/>
  <c r="L116"/>
  <c r="U116"/>
  <c r="U332"/>
  <c r="V332"/>
  <c r="L332"/>
  <c r="T302"/>
  <c r="W302" s="1"/>
  <c r="L302"/>
  <c r="U302"/>
  <c r="V302"/>
  <c r="T257"/>
  <c r="W257" s="1"/>
  <c r="L257"/>
  <c r="U257"/>
  <c r="V257"/>
  <c r="T150"/>
  <c r="W150" s="1"/>
  <c r="V150"/>
  <c r="T249"/>
  <c r="W249" s="1"/>
  <c r="V116"/>
  <c r="T133"/>
  <c r="W133" s="1"/>
  <c r="T173"/>
  <c r="W173" s="1"/>
  <c r="U123"/>
  <c r="U164"/>
  <c r="U210"/>
  <c r="U296"/>
  <c r="U372"/>
  <c r="U348"/>
  <c r="L253"/>
  <c r="V253"/>
  <c r="L333"/>
  <c r="V333"/>
  <c r="U127"/>
  <c r="U334"/>
  <c r="U61"/>
  <c r="U304"/>
  <c r="U168"/>
  <c r="U337"/>
  <c r="U66"/>
  <c r="U172"/>
  <c r="U253"/>
  <c r="U333"/>
  <c r="L127"/>
  <c r="V256"/>
  <c r="L334"/>
  <c r="L61"/>
  <c r="V197"/>
  <c r="L304"/>
  <c r="V374"/>
  <c r="L17"/>
  <c r="V17"/>
  <c r="L260"/>
  <c r="V260"/>
  <c r="L459"/>
  <c r="V459"/>
  <c r="V377"/>
  <c r="Y32" i="7"/>
  <c r="V394" i="58" l="1"/>
  <c r="U394"/>
  <c r="W394"/>
  <c r="J21" i="15" s="1"/>
  <c r="L2" i="58"/>
  <c r="V2"/>
  <c r="T2"/>
  <c r="W2" s="1"/>
  <c r="V428"/>
  <c r="V213"/>
  <c r="U213"/>
  <c r="T398"/>
  <c r="W398" s="1"/>
  <c r="W428" s="1"/>
  <c r="J22" i="15" s="1"/>
  <c r="V282" i="58"/>
  <c r="L282"/>
  <c r="U342"/>
  <c r="L398"/>
  <c r="U398"/>
  <c r="U428" s="1"/>
  <c r="T348"/>
  <c r="W348" s="1"/>
  <c r="L348"/>
  <c r="T342"/>
  <c r="W342" s="1"/>
  <c r="T229"/>
  <c r="W229" s="1"/>
  <c r="U229"/>
  <c r="T314"/>
  <c r="W314" s="1"/>
  <c r="U314"/>
  <c r="V314"/>
  <c r="L314"/>
  <c r="V441"/>
  <c r="L441"/>
  <c r="T441"/>
  <c r="W441" s="1"/>
  <c r="U441"/>
  <c r="V446"/>
  <c r="L446"/>
  <c r="T446"/>
  <c r="W446" s="1"/>
  <c r="U446"/>
  <c r="V448"/>
  <c r="M448"/>
  <c r="T448"/>
  <c r="W448" s="1"/>
  <c r="U448"/>
  <c r="U458"/>
  <c r="V458"/>
  <c r="L458"/>
  <c r="T458"/>
  <c r="W458" s="1"/>
  <c r="U431"/>
  <c r="V431"/>
  <c r="L431"/>
  <c r="T431"/>
  <c r="W431" s="1"/>
  <c r="M442"/>
  <c r="T442"/>
  <c r="W442" s="1"/>
  <c r="U442"/>
  <c r="V442"/>
  <c r="T100"/>
  <c r="W100" s="1"/>
  <c r="U100"/>
  <c r="V100"/>
  <c r="L100"/>
  <c r="T361"/>
  <c r="W361" s="1"/>
  <c r="U361"/>
  <c r="V361"/>
  <c r="L361"/>
  <c r="T244"/>
  <c r="W244" s="1"/>
  <c r="U244"/>
  <c r="V244"/>
  <c r="L244"/>
  <c r="T440"/>
  <c r="W440" s="1"/>
  <c r="U440"/>
  <c r="V440"/>
  <c r="L440"/>
  <c r="V445"/>
  <c r="L445"/>
  <c r="T445"/>
  <c r="W445" s="1"/>
  <c r="U445"/>
  <c r="T114"/>
  <c r="W114" s="1"/>
  <c r="U114"/>
  <c r="V114"/>
  <c r="L114"/>
  <c r="T146"/>
  <c r="W146" s="1"/>
  <c r="U146"/>
  <c r="V146"/>
  <c r="L146"/>
  <c r="U435"/>
  <c r="V435"/>
  <c r="L435"/>
  <c r="T435"/>
  <c r="W435" s="1"/>
  <c r="T105"/>
  <c r="W105" s="1"/>
  <c r="U105"/>
  <c r="V105"/>
  <c r="L105"/>
  <c r="V106"/>
  <c r="T106"/>
  <c r="W106" s="1"/>
  <c r="U106"/>
  <c r="L106"/>
  <c r="U373"/>
  <c r="V373"/>
  <c r="L373"/>
  <c r="T373"/>
  <c r="W373" s="1"/>
  <c r="U259"/>
  <c r="V259"/>
  <c r="L259"/>
  <c r="T259"/>
  <c r="W259" s="1"/>
  <c r="T151"/>
  <c r="W151" s="1"/>
  <c r="V151"/>
  <c r="L151"/>
  <c r="U151"/>
  <c r="T59"/>
  <c r="W59" s="1"/>
  <c r="V59"/>
  <c r="L59"/>
  <c r="U59"/>
  <c r="T451"/>
  <c r="W451" s="1"/>
  <c r="V451"/>
  <c r="L451"/>
  <c r="U451"/>
  <c r="T122"/>
  <c r="W122" s="1"/>
  <c r="V122"/>
  <c r="L122"/>
  <c r="U122"/>
  <c r="T453"/>
  <c r="W453" s="1"/>
  <c r="U453"/>
  <c r="V453"/>
  <c r="L453"/>
  <c r="V18"/>
  <c r="V19" s="1"/>
  <c r="T18"/>
  <c r="W18" s="1"/>
  <c r="L18"/>
  <c r="U18"/>
  <c r="T115"/>
  <c r="W115" s="1"/>
  <c r="U115"/>
  <c r="L115"/>
  <c r="V115"/>
  <c r="T163"/>
  <c r="W163" s="1"/>
  <c r="U163"/>
  <c r="L163"/>
  <c r="V163"/>
  <c r="T454"/>
  <c r="W454" s="1"/>
  <c r="U454"/>
  <c r="V454"/>
  <c r="M454"/>
  <c r="U128"/>
  <c r="V128"/>
  <c r="L128"/>
  <c r="T128"/>
  <c r="W128" s="1"/>
  <c r="V80"/>
  <c r="L80"/>
  <c r="T80"/>
  <c r="W80" s="1"/>
  <c r="U80"/>
  <c r="V317"/>
  <c r="L317"/>
  <c r="T317"/>
  <c r="W317" s="1"/>
  <c r="U317"/>
  <c r="V285"/>
  <c r="L285"/>
  <c r="T285"/>
  <c r="W285" s="1"/>
  <c r="U285"/>
  <c r="V229"/>
  <c r="V342"/>
  <c r="U27"/>
  <c r="V27"/>
  <c r="L27"/>
  <c r="T27"/>
  <c r="W27" s="1"/>
  <c r="V436"/>
  <c r="M436"/>
  <c r="T436"/>
  <c r="W436" s="1"/>
  <c r="U436"/>
  <c r="V107"/>
  <c r="L107"/>
  <c r="T107"/>
  <c r="W107" s="1"/>
  <c r="U107"/>
  <c r="T57"/>
  <c r="W57" s="1"/>
  <c r="L57"/>
  <c r="U57"/>
  <c r="V57"/>
  <c r="U258"/>
  <c r="V258"/>
  <c r="L258"/>
  <c r="T258"/>
  <c r="W258" s="1"/>
  <c r="U430"/>
  <c r="V430"/>
  <c r="T430"/>
  <c r="W430" s="1"/>
  <c r="M430"/>
  <c r="T272"/>
  <c r="W272" s="1"/>
  <c r="U272"/>
  <c r="V272"/>
  <c r="L272"/>
  <c r="U131"/>
  <c r="V131"/>
  <c r="L131"/>
  <c r="T131"/>
  <c r="W131" s="1"/>
  <c r="T83"/>
  <c r="W83" s="1"/>
  <c r="U83"/>
  <c r="V83"/>
  <c r="L83"/>
  <c r="T102"/>
  <c r="W102" s="1"/>
  <c r="U102"/>
  <c r="V102"/>
  <c r="L102"/>
  <c r="T245"/>
  <c r="W245" s="1"/>
  <c r="U245"/>
  <c r="V245"/>
  <c r="L245"/>
  <c r="T271"/>
  <c r="W271" s="1"/>
  <c r="U271"/>
  <c r="V271"/>
  <c r="L271"/>
  <c r="V117"/>
  <c r="L117"/>
  <c r="U117"/>
  <c r="T117"/>
  <c r="W117" s="1"/>
  <c r="T97"/>
  <c r="W97" s="1"/>
  <c r="U97"/>
  <c r="V97"/>
  <c r="L97"/>
  <c r="T148"/>
  <c r="W148" s="1"/>
  <c r="U148"/>
  <c r="V148"/>
  <c r="L148"/>
  <c r="T291"/>
  <c r="W291" s="1"/>
  <c r="U291"/>
  <c r="V291"/>
  <c r="L291"/>
  <c r="T325"/>
  <c r="W325" s="1"/>
  <c r="U325"/>
  <c r="V325"/>
  <c r="L325"/>
  <c r="U124"/>
  <c r="V124"/>
  <c r="L124"/>
  <c r="T124"/>
  <c r="W124" s="1"/>
  <c r="U129"/>
  <c r="V129"/>
  <c r="L129"/>
  <c r="T129"/>
  <c r="W129" s="1"/>
  <c r="T118"/>
  <c r="W118" s="1"/>
  <c r="U118"/>
  <c r="V118"/>
  <c r="L118"/>
  <c r="T371"/>
  <c r="W371" s="1"/>
  <c r="V371"/>
  <c r="L371"/>
  <c r="U371"/>
  <c r="T250"/>
  <c r="W250" s="1"/>
  <c r="V250"/>
  <c r="L250"/>
  <c r="U250"/>
  <c r="T452"/>
  <c r="W452" s="1"/>
  <c r="V452"/>
  <c r="L452"/>
  <c r="U452"/>
  <c r="T199"/>
  <c r="W199" s="1"/>
  <c r="U199"/>
  <c r="L199"/>
  <c r="V199"/>
  <c r="V69"/>
  <c r="T69"/>
  <c r="W69" s="1"/>
  <c r="L69"/>
  <c r="U69"/>
  <c r="U368"/>
  <c r="V368"/>
  <c r="L368"/>
  <c r="T368"/>
  <c r="W368" s="1"/>
  <c r="T119"/>
  <c r="W119" s="1"/>
  <c r="U119"/>
  <c r="V119"/>
  <c r="L119"/>
  <c r="T350"/>
  <c r="W350" s="1"/>
  <c r="U350"/>
  <c r="V350"/>
  <c r="L350"/>
  <c r="U196"/>
  <c r="V196"/>
  <c r="L196"/>
  <c r="T196"/>
  <c r="W196" s="1"/>
  <c r="V237"/>
  <c r="L237"/>
  <c r="T237"/>
  <c r="W237" s="1"/>
  <c r="U237"/>
  <c r="V241"/>
  <c r="L241"/>
  <c r="T241"/>
  <c r="W241" s="1"/>
  <c r="U241"/>
  <c r="V79"/>
  <c r="L79"/>
  <c r="T79"/>
  <c r="W79" s="1"/>
  <c r="U79"/>
  <c r="V75"/>
  <c r="L75"/>
  <c r="T75"/>
  <c r="W75" s="1"/>
  <c r="U75"/>
  <c r="V28"/>
  <c r="L28"/>
  <c r="T28"/>
  <c r="W28" s="1"/>
  <c r="U28"/>
  <c r="U67"/>
  <c r="V67"/>
  <c r="T67"/>
  <c r="W67" s="1"/>
  <c r="L67"/>
  <c r="T238"/>
  <c r="W238" s="1"/>
  <c r="U238"/>
  <c r="V238"/>
  <c r="L238"/>
  <c r="V99"/>
  <c r="L99"/>
  <c r="T99"/>
  <c r="W99" s="1"/>
  <c r="U99"/>
  <c r="V246"/>
  <c r="L246"/>
  <c r="T246"/>
  <c r="W246" s="1"/>
  <c r="U246"/>
  <c r="V56"/>
  <c r="L56"/>
  <c r="T56"/>
  <c r="W56" s="1"/>
  <c r="U56"/>
  <c r="V351"/>
  <c r="L351"/>
  <c r="T351"/>
  <c r="W351" s="1"/>
  <c r="U351"/>
  <c r="T72"/>
  <c r="W72" s="1"/>
  <c r="U72"/>
  <c r="L72"/>
  <c r="V72"/>
  <c r="T437"/>
  <c r="W437" s="1"/>
  <c r="U437"/>
  <c r="V437"/>
  <c r="L437"/>
  <c r="U457"/>
  <c r="V457"/>
  <c r="L457"/>
  <c r="T457"/>
  <c r="W457" s="1"/>
  <c r="T288"/>
  <c r="W288" s="1"/>
  <c r="U288"/>
  <c r="V288"/>
  <c r="L288"/>
  <c r="T321"/>
  <c r="W321" s="1"/>
  <c r="U321"/>
  <c r="V321"/>
  <c r="L321"/>
  <c r="T103"/>
  <c r="W103" s="1"/>
  <c r="U103"/>
  <c r="V103"/>
  <c r="L103"/>
  <c r="T275"/>
  <c r="W275" s="1"/>
  <c r="U275"/>
  <c r="V275"/>
  <c r="L275"/>
  <c r="V108"/>
  <c r="L108"/>
  <c r="T108"/>
  <c r="W108" s="1"/>
  <c r="U108"/>
  <c r="U130"/>
  <c r="V130"/>
  <c r="L130"/>
  <c r="T130"/>
  <c r="W130" s="1"/>
  <c r="T101"/>
  <c r="W101" s="1"/>
  <c r="U101"/>
  <c r="V101"/>
  <c r="L101"/>
  <c r="T149"/>
  <c r="W149" s="1"/>
  <c r="U149"/>
  <c r="V149"/>
  <c r="L149"/>
  <c r="T48"/>
  <c r="W48" s="1"/>
  <c r="U48"/>
  <c r="V48"/>
  <c r="L48"/>
  <c r="U297"/>
  <c r="V297"/>
  <c r="L297"/>
  <c r="T297"/>
  <c r="W297" s="1"/>
  <c r="U336"/>
  <c r="V336"/>
  <c r="L336"/>
  <c r="T336"/>
  <c r="W336" s="1"/>
  <c r="T160"/>
  <c r="W160" s="1"/>
  <c r="U160"/>
  <c r="L160"/>
  <c r="V160"/>
  <c r="T110"/>
  <c r="W110" s="1"/>
  <c r="V110"/>
  <c r="L110"/>
  <c r="U110"/>
  <c r="T120"/>
  <c r="W120" s="1"/>
  <c r="V120"/>
  <c r="L120"/>
  <c r="U120"/>
  <c r="T251"/>
  <c r="W251" s="1"/>
  <c r="V251"/>
  <c r="L251"/>
  <c r="U251"/>
  <c r="T38"/>
  <c r="W38" s="1"/>
  <c r="U38"/>
  <c r="V38"/>
  <c r="L38"/>
  <c r="V68"/>
  <c r="T68"/>
  <c r="W68" s="1"/>
  <c r="L68"/>
  <c r="U68"/>
  <c r="U177"/>
  <c r="L177"/>
  <c r="V177"/>
  <c r="T177"/>
  <c r="W177" s="1"/>
  <c r="U162"/>
  <c r="V162"/>
  <c r="L162"/>
  <c r="T162"/>
  <c r="W162" s="1"/>
  <c r="T303"/>
  <c r="W303" s="1"/>
  <c r="U303"/>
  <c r="V303"/>
  <c r="L303"/>
  <c r="U36"/>
  <c r="V36"/>
  <c r="L36"/>
  <c r="T36"/>
  <c r="W36" s="1"/>
  <c r="T178"/>
  <c r="W178" s="1"/>
  <c r="U178"/>
  <c r="L178"/>
  <c r="V178"/>
  <c r="V315"/>
  <c r="L315"/>
  <c r="T315"/>
  <c r="W315" s="1"/>
  <c r="U315"/>
  <c r="V434"/>
  <c r="L434"/>
  <c r="T434"/>
  <c r="W434" s="1"/>
  <c r="U434"/>
  <c r="V240"/>
  <c r="L240"/>
  <c r="T240"/>
  <c r="W240" s="1"/>
  <c r="U240"/>
  <c r="V356"/>
  <c r="L356"/>
  <c r="T356"/>
  <c r="W356" s="1"/>
  <c r="U356"/>
  <c r="U29"/>
  <c r="V29"/>
  <c r="L29"/>
  <c r="T29"/>
  <c r="W29" s="1"/>
  <c r="V217"/>
  <c r="L217"/>
  <c r="T217"/>
  <c r="W217" s="1"/>
  <c r="U217"/>
  <c r="T134"/>
  <c r="W134" s="1"/>
  <c r="L134"/>
  <c r="U134"/>
  <c r="V134"/>
  <c r="T174"/>
  <c r="W174" s="1"/>
  <c r="L174"/>
  <c r="U174"/>
  <c r="V174"/>
  <c r="T255"/>
  <c r="W255" s="1"/>
  <c r="U255"/>
  <c r="V255"/>
  <c r="L255"/>
  <c r="T42"/>
  <c r="W42" s="1"/>
  <c r="U42"/>
  <c r="V42"/>
  <c r="L42"/>
  <c r="V274"/>
  <c r="L274"/>
  <c r="T274"/>
  <c r="W274" s="1"/>
  <c r="U274"/>
  <c r="T443"/>
  <c r="W443" s="1"/>
  <c r="L443"/>
  <c r="U443"/>
  <c r="V443"/>
  <c r="V37"/>
  <c r="L37"/>
  <c r="T37"/>
  <c r="W37" s="1"/>
  <c r="U37"/>
  <c r="T176"/>
  <c r="W176" s="1"/>
  <c r="U176"/>
  <c r="L176"/>
  <c r="V176"/>
  <c r="T96"/>
  <c r="W96" s="1"/>
  <c r="U96"/>
  <c r="V96"/>
  <c r="L96"/>
  <c r="T276"/>
  <c r="W276" s="1"/>
  <c r="U276"/>
  <c r="V276"/>
  <c r="L276"/>
  <c r="T143"/>
  <c r="W143" s="1"/>
  <c r="U143"/>
  <c r="V143"/>
  <c r="L143"/>
  <c r="T47"/>
  <c r="W47" s="1"/>
  <c r="U47"/>
  <c r="V47"/>
  <c r="L47"/>
  <c r="T439"/>
  <c r="W439" s="1"/>
  <c r="U439"/>
  <c r="V439"/>
  <c r="L439"/>
  <c r="T104"/>
  <c r="W104" s="1"/>
  <c r="U104"/>
  <c r="V104"/>
  <c r="L104"/>
  <c r="V247"/>
  <c r="L247"/>
  <c r="T247"/>
  <c r="W247" s="1"/>
  <c r="U247"/>
  <c r="V198"/>
  <c r="L198"/>
  <c r="T198"/>
  <c r="W198" s="1"/>
  <c r="U198"/>
  <c r="U147"/>
  <c r="V147"/>
  <c r="L147"/>
  <c r="T147"/>
  <c r="W147" s="1"/>
  <c r="U273"/>
  <c r="V273"/>
  <c r="L273"/>
  <c r="T273"/>
  <c r="W273" s="1"/>
  <c r="T362"/>
  <c r="W362" s="1"/>
  <c r="U362"/>
  <c r="V362"/>
  <c r="L362"/>
  <c r="U165"/>
  <c r="V165"/>
  <c r="L165"/>
  <c r="T165"/>
  <c r="W165" s="1"/>
  <c r="U62"/>
  <c r="V62"/>
  <c r="L62"/>
  <c r="T62"/>
  <c r="W62" s="1"/>
  <c r="T277"/>
  <c r="W277" s="1"/>
  <c r="U277"/>
  <c r="V277"/>
  <c r="L277"/>
  <c r="T293"/>
  <c r="W293" s="1"/>
  <c r="V293"/>
  <c r="L293"/>
  <c r="U293"/>
  <c r="T330"/>
  <c r="W330" s="1"/>
  <c r="V330"/>
  <c r="L330"/>
  <c r="U330"/>
  <c r="T121"/>
  <c r="W121" s="1"/>
  <c r="V121"/>
  <c r="L121"/>
  <c r="U121"/>
  <c r="T449"/>
  <c r="W449" s="1"/>
  <c r="U449"/>
  <c r="L449"/>
  <c r="V449"/>
  <c r="T455"/>
  <c r="W455" s="1"/>
  <c r="U455"/>
  <c r="L455"/>
  <c r="V455"/>
  <c r="U70"/>
  <c r="L70"/>
  <c r="V70"/>
  <c r="T70"/>
  <c r="W70" s="1"/>
  <c r="T159"/>
  <c r="W159" s="1"/>
  <c r="U159"/>
  <c r="V159"/>
  <c r="L159"/>
  <c r="U447"/>
  <c r="V447"/>
  <c r="L447"/>
  <c r="T447"/>
  <c r="W447" s="1"/>
  <c r="V71"/>
  <c r="T71"/>
  <c r="W71" s="1"/>
  <c r="L71"/>
  <c r="U71"/>
  <c r="T376"/>
  <c r="W376" s="1"/>
  <c r="U376"/>
  <c r="L376"/>
  <c r="V376"/>
  <c r="U180"/>
  <c r="T180"/>
  <c r="W180" s="1"/>
  <c r="L180"/>
  <c r="V180"/>
  <c r="V81"/>
  <c r="L81"/>
  <c r="T81"/>
  <c r="W81" s="1"/>
  <c r="U81"/>
  <c r="V433"/>
  <c r="L433"/>
  <c r="T433"/>
  <c r="W433" s="1"/>
  <c r="U433"/>
  <c r="V44"/>
  <c r="L44"/>
  <c r="T44"/>
  <c r="W44" s="1"/>
  <c r="U44"/>
  <c r="V138"/>
  <c r="L138"/>
  <c r="T138"/>
  <c r="W138" s="1"/>
  <c r="U138"/>
  <c r="V201"/>
  <c r="T201"/>
  <c r="W201" s="1"/>
  <c r="L201"/>
  <c r="U201"/>
  <c r="U76" i="38"/>
  <c r="J76"/>
  <c r="T75"/>
  <c r="T77" s="1"/>
  <c r="S75"/>
  <c r="S77" s="1"/>
  <c r="Q75"/>
  <c r="Q77" s="1"/>
  <c r="P75"/>
  <c r="P77" s="1"/>
  <c r="O75"/>
  <c r="O77" s="1"/>
  <c r="N75"/>
  <c r="N77" s="1"/>
  <c r="M75"/>
  <c r="M77" s="1"/>
  <c r="I75"/>
  <c r="I77" s="1"/>
  <c r="H75"/>
  <c r="H77" s="1"/>
  <c r="F75"/>
  <c r="F77" s="1"/>
  <c r="E75"/>
  <c r="E77" s="1"/>
  <c r="D75"/>
  <c r="D77" s="1"/>
  <c r="C75"/>
  <c r="C77" s="1"/>
  <c r="B75"/>
  <c r="B77" s="1"/>
  <c r="U74"/>
  <c r="J74"/>
  <c r="U73"/>
  <c r="J73"/>
  <c r="U72"/>
  <c r="J72"/>
  <c r="U71"/>
  <c r="J71"/>
  <c r="U70"/>
  <c r="J70"/>
  <c r="U69"/>
  <c r="J69"/>
  <c r="U68"/>
  <c r="J68"/>
  <c r="U67"/>
  <c r="J67"/>
  <c r="U66"/>
  <c r="J66"/>
  <c r="U65"/>
  <c r="J65"/>
  <c r="U64"/>
  <c r="J64"/>
  <c r="U63"/>
  <c r="J63"/>
  <c r="U62"/>
  <c r="J62"/>
  <c r="U61"/>
  <c r="J61"/>
  <c r="U60"/>
  <c r="J60"/>
  <c r="U59"/>
  <c r="J59"/>
  <c r="U58"/>
  <c r="J58"/>
  <c r="T33"/>
  <c r="S33"/>
  <c r="R33"/>
  <c r="Q33"/>
  <c r="P33"/>
  <c r="O33"/>
  <c r="N33"/>
  <c r="M33"/>
  <c r="I33"/>
  <c r="T51" s="1"/>
  <c r="H33"/>
  <c r="H53" s="1"/>
  <c r="G33"/>
  <c r="R53" s="1"/>
  <c r="F33"/>
  <c r="Q52" s="1"/>
  <c r="E33"/>
  <c r="P51" s="1"/>
  <c r="D33"/>
  <c r="D53" s="1"/>
  <c r="C33"/>
  <c r="N53" s="1"/>
  <c r="B33"/>
  <c r="M52" s="1"/>
  <c r="AE32"/>
  <c r="AD32"/>
  <c r="AC32"/>
  <c r="AB32"/>
  <c r="AA32"/>
  <c r="Z32"/>
  <c r="Y32"/>
  <c r="X32"/>
  <c r="U32"/>
  <c r="J32"/>
  <c r="AE31"/>
  <c r="AD31"/>
  <c r="AC31"/>
  <c r="AB31"/>
  <c r="AA31"/>
  <c r="Z31"/>
  <c r="Y31"/>
  <c r="X31"/>
  <c r="U31"/>
  <c r="J31"/>
  <c r="AE30"/>
  <c r="AD30"/>
  <c r="AC30"/>
  <c r="AB30"/>
  <c r="AA30"/>
  <c r="Z30"/>
  <c r="Y30"/>
  <c r="X30"/>
  <c r="U30"/>
  <c r="J30"/>
  <c r="AE29"/>
  <c r="AD29"/>
  <c r="AC29"/>
  <c r="AB29"/>
  <c r="AA29"/>
  <c r="Z29"/>
  <c r="Y29"/>
  <c r="X29"/>
  <c r="U29"/>
  <c r="J29"/>
  <c r="AE28"/>
  <c r="AD28"/>
  <c r="AC28"/>
  <c r="AB28"/>
  <c r="AA28"/>
  <c r="Z28"/>
  <c r="Y28"/>
  <c r="X28"/>
  <c r="U28"/>
  <c r="J28"/>
  <c r="AE27"/>
  <c r="AD27"/>
  <c r="AC27"/>
  <c r="AB27"/>
  <c r="AA27"/>
  <c r="Z27"/>
  <c r="Y27"/>
  <c r="X27"/>
  <c r="U27"/>
  <c r="J27"/>
  <c r="AE26"/>
  <c r="AD26"/>
  <c r="AC26"/>
  <c r="AB26"/>
  <c r="AA26"/>
  <c r="Z26"/>
  <c r="Y26"/>
  <c r="X26"/>
  <c r="U26"/>
  <c r="J26"/>
  <c r="AE25"/>
  <c r="AD25"/>
  <c r="AC25"/>
  <c r="AB25"/>
  <c r="AA25"/>
  <c r="Z25"/>
  <c r="Y25"/>
  <c r="X25"/>
  <c r="U25"/>
  <c r="J25"/>
  <c r="AE24"/>
  <c r="AD24"/>
  <c r="AC24"/>
  <c r="AB24"/>
  <c r="AA24"/>
  <c r="Z24"/>
  <c r="Y24"/>
  <c r="X24"/>
  <c r="U24"/>
  <c r="J24"/>
  <c r="AE23"/>
  <c r="AD23"/>
  <c r="AC23"/>
  <c r="AB23"/>
  <c r="AA23"/>
  <c r="Z23"/>
  <c r="Y23"/>
  <c r="X23"/>
  <c r="U23"/>
  <c r="J23"/>
  <c r="AE22"/>
  <c r="AD22"/>
  <c r="AC22"/>
  <c r="AB22"/>
  <c r="AA22"/>
  <c r="Z22"/>
  <c r="Y22"/>
  <c r="X22"/>
  <c r="U22"/>
  <c r="J22"/>
  <c r="AE21"/>
  <c r="AD21"/>
  <c r="AC21"/>
  <c r="AB21"/>
  <c r="AA21"/>
  <c r="Z21"/>
  <c r="Y21"/>
  <c r="X21"/>
  <c r="U21"/>
  <c r="J21"/>
  <c r="AE20"/>
  <c r="AD20"/>
  <c r="AC20"/>
  <c r="AB20"/>
  <c r="AA20"/>
  <c r="Z20"/>
  <c r="Y20"/>
  <c r="X20"/>
  <c r="U20"/>
  <c r="J20"/>
  <c r="AE19"/>
  <c r="AD19"/>
  <c r="AC19"/>
  <c r="AB19"/>
  <c r="AA19"/>
  <c r="Z19"/>
  <c r="Y19"/>
  <c r="X19"/>
  <c r="U19"/>
  <c r="J19"/>
  <c r="AE18"/>
  <c r="AD18"/>
  <c r="AC18"/>
  <c r="AB18"/>
  <c r="AA18"/>
  <c r="Z18"/>
  <c r="Y18"/>
  <c r="X18"/>
  <c r="U18"/>
  <c r="J18"/>
  <c r="AE17"/>
  <c r="AD17"/>
  <c r="AC17"/>
  <c r="AB17"/>
  <c r="AA17"/>
  <c r="Z17"/>
  <c r="Y17"/>
  <c r="X17"/>
  <c r="U17"/>
  <c r="J17"/>
  <c r="AE16"/>
  <c r="AD16"/>
  <c r="AC16"/>
  <c r="AB16"/>
  <c r="AA16"/>
  <c r="Z16"/>
  <c r="Y16"/>
  <c r="X16"/>
  <c r="U16"/>
  <c r="J16"/>
  <c r="T12"/>
  <c r="S12"/>
  <c r="R12"/>
  <c r="Q12"/>
  <c r="Q14" s="1"/>
  <c r="P12"/>
  <c r="O12"/>
  <c r="N12"/>
  <c r="M12"/>
  <c r="G12"/>
  <c r="AE11"/>
  <c r="AD11"/>
  <c r="AC11"/>
  <c r="U11"/>
  <c r="AE10"/>
  <c r="AD10"/>
  <c r="AC10"/>
  <c r="U10"/>
  <c r="AE9"/>
  <c r="AD9"/>
  <c r="AC9"/>
  <c r="AB9"/>
  <c r="AA9"/>
  <c r="Z9"/>
  <c r="Y9"/>
  <c r="X9"/>
  <c r="U9"/>
  <c r="J9"/>
  <c r="AE8"/>
  <c r="AD8"/>
  <c r="AC8"/>
  <c r="AB8"/>
  <c r="AA8"/>
  <c r="Z8"/>
  <c r="Y8"/>
  <c r="X8"/>
  <c r="U8"/>
  <c r="J8"/>
  <c r="AE7"/>
  <c r="AD7"/>
  <c r="AC7"/>
  <c r="AB7"/>
  <c r="AA7"/>
  <c r="Z7"/>
  <c r="Y7"/>
  <c r="X7"/>
  <c r="U7"/>
  <c r="J7"/>
  <c r="AE6"/>
  <c r="AC6"/>
  <c r="AB6"/>
  <c r="AA6"/>
  <c r="Z6"/>
  <c r="Y6"/>
  <c r="X6"/>
  <c r="U6"/>
  <c r="AD5"/>
  <c r="AC5"/>
  <c r="AB5"/>
  <c r="AA5"/>
  <c r="Z5"/>
  <c r="Y5"/>
  <c r="X5"/>
  <c r="U5"/>
  <c r="AE4"/>
  <c r="AD4"/>
  <c r="AC4"/>
  <c r="AB4"/>
  <c r="AA4"/>
  <c r="Z4"/>
  <c r="Y4"/>
  <c r="X4"/>
  <c r="U4"/>
  <c r="J4"/>
  <c r="V179" i="58" l="1"/>
  <c r="U203"/>
  <c r="W73"/>
  <c r="J10" i="15" s="1"/>
  <c r="V261" i="58"/>
  <c r="V378"/>
  <c r="V136"/>
  <c r="W281"/>
  <c r="J16" i="15" s="1"/>
  <c r="U460" i="58"/>
  <c r="U40"/>
  <c r="W306"/>
  <c r="J17" i="15" s="1"/>
  <c r="V338" i="58"/>
  <c r="U179"/>
  <c r="U261"/>
  <c r="U378"/>
  <c r="W40"/>
  <c r="J9" i="15" s="1"/>
  <c r="V352" i="58"/>
  <c r="U338"/>
  <c r="AA33" i="38"/>
  <c r="V73" i="58"/>
  <c r="W261"/>
  <c r="J15" i="15" s="1"/>
  <c r="W378" i="58"/>
  <c r="J20" i="15" s="1"/>
  <c r="V281" i="58"/>
  <c r="W460"/>
  <c r="J23" i="15" s="1"/>
  <c r="W338" i="58"/>
  <c r="J18" i="15" s="1"/>
  <c r="U33" i="38"/>
  <c r="AE33"/>
  <c r="X33"/>
  <c r="AB33"/>
  <c r="U352" i="58"/>
  <c r="U281"/>
  <c r="V460"/>
  <c r="V40"/>
  <c r="U306"/>
  <c r="W352"/>
  <c r="J19" i="15" s="1"/>
  <c r="U136" i="58"/>
  <c r="W179"/>
  <c r="J12" i="15" s="1"/>
  <c r="W136" i="58"/>
  <c r="J11" i="15" s="1"/>
  <c r="U73" i="58"/>
  <c r="Y33" i="38"/>
  <c r="U12"/>
  <c r="U13" s="1"/>
  <c r="J33"/>
  <c r="Z33"/>
  <c r="AD33"/>
  <c r="V203" i="58"/>
  <c r="AF18" i="38"/>
  <c r="AF20"/>
  <c r="AF22"/>
  <c r="AF24"/>
  <c r="AF26"/>
  <c r="AF28"/>
  <c r="AF30"/>
  <c r="AF32"/>
  <c r="W203" i="58"/>
  <c r="J13" i="15" s="1"/>
  <c r="W19" i="58"/>
  <c r="J8" i="15" s="1"/>
  <c r="U19" i="58"/>
  <c r="AC33" i="38"/>
  <c r="U75"/>
  <c r="U77" s="1"/>
  <c r="V306" i="58"/>
  <c r="AF4" i="38"/>
  <c r="AF8"/>
  <c r="B37"/>
  <c r="M38"/>
  <c r="B39"/>
  <c r="M40"/>
  <c r="B41"/>
  <c r="M42"/>
  <c r="B43"/>
  <c r="M44"/>
  <c r="F45"/>
  <c r="D37"/>
  <c r="O38"/>
  <c r="D39"/>
  <c r="O40"/>
  <c r="D41"/>
  <c r="O42"/>
  <c r="D43"/>
  <c r="O44"/>
  <c r="H45"/>
  <c r="AF7"/>
  <c r="AF9"/>
  <c r="AF17"/>
  <c r="AF19"/>
  <c r="AF21"/>
  <c r="AF23"/>
  <c r="AF25"/>
  <c r="AF27"/>
  <c r="AF29"/>
  <c r="AF31"/>
  <c r="F37"/>
  <c r="Q38"/>
  <c r="F39"/>
  <c r="Q40"/>
  <c r="F41"/>
  <c r="Q42"/>
  <c r="F43"/>
  <c r="Q44"/>
  <c r="J75"/>
  <c r="J77" s="1"/>
  <c r="AC12"/>
  <c r="H37"/>
  <c r="S38"/>
  <c r="H39"/>
  <c r="S40"/>
  <c r="H41"/>
  <c r="S42"/>
  <c r="H43"/>
  <c r="S44"/>
  <c r="C37"/>
  <c r="G37"/>
  <c r="M37"/>
  <c r="Q37"/>
  <c r="D38"/>
  <c r="Z38" s="1"/>
  <c r="H38"/>
  <c r="N38"/>
  <c r="R38"/>
  <c r="E39"/>
  <c r="I39"/>
  <c r="O39"/>
  <c r="S39"/>
  <c r="B40"/>
  <c r="F40"/>
  <c r="P40"/>
  <c r="T40"/>
  <c r="C41"/>
  <c r="G41"/>
  <c r="M41"/>
  <c r="Q41"/>
  <c r="D42"/>
  <c r="Z42" s="1"/>
  <c r="H42"/>
  <c r="N42"/>
  <c r="R42"/>
  <c r="E43"/>
  <c r="I43"/>
  <c r="O43"/>
  <c r="S43"/>
  <c r="B44"/>
  <c r="F44"/>
  <c r="P44"/>
  <c r="T44"/>
  <c r="C45"/>
  <c r="G45"/>
  <c r="M45"/>
  <c r="Q45"/>
  <c r="D46"/>
  <c r="H46"/>
  <c r="N46"/>
  <c r="R46"/>
  <c r="E47"/>
  <c r="I47"/>
  <c r="O47"/>
  <c r="S47"/>
  <c r="B48"/>
  <c r="F48"/>
  <c r="P48"/>
  <c r="T48"/>
  <c r="C49"/>
  <c r="G49"/>
  <c r="M49"/>
  <c r="Q49"/>
  <c r="D50"/>
  <c r="H50"/>
  <c r="N50"/>
  <c r="R50"/>
  <c r="E51"/>
  <c r="AA51" s="1"/>
  <c r="I51"/>
  <c r="AE51" s="1"/>
  <c r="O51"/>
  <c r="S51"/>
  <c r="B52"/>
  <c r="F52"/>
  <c r="AB52" s="1"/>
  <c r="P52"/>
  <c r="T52"/>
  <c r="C53"/>
  <c r="Y53" s="1"/>
  <c r="G53"/>
  <c r="AC53" s="1"/>
  <c r="M53"/>
  <c r="Q53"/>
  <c r="AF16"/>
  <c r="P37"/>
  <c r="T37"/>
  <c r="C38"/>
  <c r="G38"/>
  <c r="N39"/>
  <c r="R39"/>
  <c r="E40"/>
  <c r="I40"/>
  <c r="P41"/>
  <c r="T41"/>
  <c r="C42"/>
  <c r="G42"/>
  <c r="N43"/>
  <c r="R43"/>
  <c r="E44"/>
  <c r="I44"/>
  <c r="B45"/>
  <c r="P45"/>
  <c r="T45"/>
  <c r="C46"/>
  <c r="G46"/>
  <c r="M46"/>
  <c r="Q46"/>
  <c r="D47"/>
  <c r="H47"/>
  <c r="N47"/>
  <c r="R47"/>
  <c r="E48"/>
  <c r="I48"/>
  <c r="O48"/>
  <c r="S48"/>
  <c r="B49"/>
  <c r="F49"/>
  <c r="P49"/>
  <c r="T49"/>
  <c r="C50"/>
  <c r="G50"/>
  <c r="M50"/>
  <c r="Q50"/>
  <c r="D51"/>
  <c r="H51"/>
  <c r="N51"/>
  <c r="R51"/>
  <c r="E52"/>
  <c r="I52"/>
  <c r="O52"/>
  <c r="S52"/>
  <c r="B53"/>
  <c r="F53"/>
  <c r="P53"/>
  <c r="T53"/>
  <c r="E37"/>
  <c r="I37"/>
  <c r="O37"/>
  <c r="S37"/>
  <c r="B38"/>
  <c r="F38"/>
  <c r="P38"/>
  <c r="T38"/>
  <c r="C39"/>
  <c r="G39"/>
  <c r="M39"/>
  <c r="Q39"/>
  <c r="AB39" s="1"/>
  <c r="D40"/>
  <c r="H40"/>
  <c r="AD40" s="1"/>
  <c r="N40"/>
  <c r="R40"/>
  <c r="E41"/>
  <c r="I41"/>
  <c r="O41"/>
  <c r="S41"/>
  <c r="B42"/>
  <c r="F42"/>
  <c r="P42"/>
  <c r="T42"/>
  <c r="C43"/>
  <c r="G43"/>
  <c r="M43"/>
  <c r="Q43"/>
  <c r="AB43" s="1"/>
  <c r="D44"/>
  <c r="H44"/>
  <c r="AD44" s="1"/>
  <c r="N44"/>
  <c r="R44"/>
  <c r="E45"/>
  <c r="I45"/>
  <c r="O45"/>
  <c r="S45"/>
  <c r="B46"/>
  <c r="F46"/>
  <c r="P46"/>
  <c r="T46"/>
  <c r="C47"/>
  <c r="G47"/>
  <c r="M47"/>
  <c r="Q47"/>
  <c r="D48"/>
  <c r="H48"/>
  <c r="N48"/>
  <c r="R48"/>
  <c r="E49"/>
  <c r="I49"/>
  <c r="O49"/>
  <c r="S49"/>
  <c r="B50"/>
  <c r="F50"/>
  <c r="P50"/>
  <c r="T50"/>
  <c r="C51"/>
  <c r="G51"/>
  <c r="M51"/>
  <c r="Q51"/>
  <c r="D52"/>
  <c r="H52"/>
  <c r="N52"/>
  <c r="R52"/>
  <c r="E53"/>
  <c r="I53"/>
  <c r="O53"/>
  <c r="Z53" s="1"/>
  <c r="S53"/>
  <c r="AD53" s="1"/>
  <c r="N37"/>
  <c r="R37"/>
  <c r="E38"/>
  <c r="I38"/>
  <c r="P39"/>
  <c r="T39"/>
  <c r="C40"/>
  <c r="G40"/>
  <c r="N41"/>
  <c r="R41"/>
  <c r="E42"/>
  <c r="I42"/>
  <c r="P43"/>
  <c r="T43"/>
  <c r="C44"/>
  <c r="G44"/>
  <c r="D45"/>
  <c r="N45"/>
  <c r="R45"/>
  <c r="E46"/>
  <c r="I46"/>
  <c r="O46"/>
  <c r="S46"/>
  <c r="B47"/>
  <c r="F47"/>
  <c r="P47"/>
  <c r="T47"/>
  <c r="C48"/>
  <c r="G48"/>
  <c r="M48"/>
  <c r="Q48"/>
  <c r="D49"/>
  <c r="H49"/>
  <c r="N49"/>
  <c r="R49"/>
  <c r="E50"/>
  <c r="I50"/>
  <c r="O50"/>
  <c r="S50"/>
  <c r="B51"/>
  <c r="F51"/>
  <c r="C52"/>
  <c r="G52"/>
  <c r="AD43" l="1"/>
  <c r="X39"/>
  <c r="Y43"/>
  <c r="Z41"/>
  <c r="AA41"/>
  <c r="AB51"/>
  <c r="AB47"/>
  <c r="AB53"/>
  <c r="AB49"/>
  <c r="AD49"/>
  <c r="AD51"/>
  <c r="AD47"/>
  <c r="AC48"/>
  <c r="AC42"/>
  <c r="AC38"/>
  <c r="AC46"/>
  <c r="AC50"/>
  <c r="Z43"/>
  <c r="Z39"/>
  <c r="AE44"/>
  <c r="AE40"/>
  <c r="AE46"/>
  <c r="AE48"/>
  <c r="AE50"/>
  <c r="AE52"/>
  <c r="W461" i="58"/>
  <c r="Y38" s="1"/>
  <c r="AD45" i="38"/>
  <c r="AB37"/>
  <c r="AB42"/>
  <c r="AB38"/>
  <c r="AB44"/>
  <c r="AD42"/>
  <c r="AB40"/>
  <c r="AD38"/>
  <c r="V664" i="58"/>
  <c r="U664"/>
  <c r="AC43" i="38"/>
  <c r="AE41"/>
  <c r="U48"/>
  <c r="Z44"/>
  <c r="Z40"/>
  <c r="AA52"/>
  <c r="Z51"/>
  <c r="Y50"/>
  <c r="AA48"/>
  <c r="Z47"/>
  <c r="Y46"/>
  <c r="AF33"/>
  <c r="Y52"/>
  <c r="Z45"/>
  <c r="AD41"/>
  <c r="AD37"/>
  <c r="AA44"/>
  <c r="Y42"/>
  <c r="AA40"/>
  <c r="Y38"/>
  <c r="AB45"/>
  <c r="AB41"/>
  <c r="AD39"/>
  <c r="U52"/>
  <c r="U51"/>
  <c r="U44"/>
  <c r="U40"/>
  <c r="U42"/>
  <c r="U38"/>
  <c r="J41"/>
  <c r="AD50"/>
  <c r="AC49"/>
  <c r="AB48"/>
  <c r="AE47"/>
  <c r="AD46"/>
  <c r="AC45"/>
  <c r="B54"/>
  <c r="J37"/>
  <c r="J50"/>
  <c r="X50"/>
  <c r="J46"/>
  <c r="X46"/>
  <c r="J42"/>
  <c r="X42"/>
  <c r="J38"/>
  <c r="X38"/>
  <c r="E54"/>
  <c r="AA37"/>
  <c r="X53"/>
  <c r="J53"/>
  <c r="X49"/>
  <c r="J49"/>
  <c r="M54"/>
  <c r="U37"/>
  <c r="AC52"/>
  <c r="Y44"/>
  <c r="AA42"/>
  <c r="Y40"/>
  <c r="AA38"/>
  <c r="AA53"/>
  <c r="Z52"/>
  <c r="Y51"/>
  <c r="AA49"/>
  <c r="Z48"/>
  <c r="Y47"/>
  <c r="AA45"/>
  <c r="Y39"/>
  <c r="U53"/>
  <c r="U49"/>
  <c r="U45"/>
  <c r="U41"/>
  <c r="X41"/>
  <c r="X37"/>
  <c r="J51"/>
  <c r="X51"/>
  <c r="J47"/>
  <c r="X47"/>
  <c r="I54"/>
  <c r="AE37"/>
  <c r="X45"/>
  <c r="J45"/>
  <c r="AA50"/>
  <c r="Z49"/>
  <c r="Y48"/>
  <c r="AA46"/>
  <c r="AC44"/>
  <c r="AE42"/>
  <c r="AC40"/>
  <c r="AE38"/>
  <c r="F54"/>
  <c r="AE53"/>
  <c r="AD52"/>
  <c r="AC51"/>
  <c r="AB50"/>
  <c r="AE49"/>
  <c r="AD48"/>
  <c r="AC47"/>
  <c r="AB46"/>
  <c r="AE45"/>
  <c r="AC39"/>
  <c r="Q54"/>
  <c r="X52"/>
  <c r="J52"/>
  <c r="X48"/>
  <c r="J48"/>
  <c r="X44"/>
  <c r="J44"/>
  <c r="X40"/>
  <c r="J40"/>
  <c r="Y37"/>
  <c r="C54"/>
  <c r="N54"/>
  <c r="U47"/>
  <c r="U43"/>
  <c r="U39"/>
  <c r="O54"/>
  <c r="U50"/>
  <c r="U46"/>
  <c r="X43"/>
  <c r="P54"/>
  <c r="D54"/>
  <c r="Z50"/>
  <c r="Y49"/>
  <c r="AA47"/>
  <c r="Z46"/>
  <c r="Y45"/>
  <c r="AA43"/>
  <c r="Y41"/>
  <c r="AA39"/>
  <c r="J43"/>
  <c r="J39"/>
  <c r="Z37"/>
  <c r="AC37"/>
  <c r="G54"/>
  <c r="R54"/>
  <c r="S54"/>
  <c r="T54"/>
  <c r="H54"/>
  <c r="AE43"/>
  <c r="AC41"/>
  <c r="AE39"/>
  <c r="AB54" l="1"/>
  <c r="W664" i="58"/>
  <c r="AF48" i="38"/>
  <c r="AD54"/>
  <c r="Z36" i="58"/>
  <c r="Y42"/>
  <c r="AA38"/>
  <c r="J54" i="38"/>
  <c r="Z54"/>
  <c r="AF40"/>
  <c r="AF45"/>
  <c r="AF42"/>
  <c r="AF50"/>
  <c r="AF39"/>
  <c r="AF37"/>
  <c r="X54"/>
  <c r="AF47"/>
  <c r="AF53"/>
  <c r="AF41"/>
  <c r="AA54"/>
  <c r="AC54"/>
  <c r="Y54"/>
  <c r="AF44"/>
  <c r="AF52"/>
  <c r="U54"/>
  <c r="AF38"/>
  <c r="AF46"/>
  <c r="AF43"/>
  <c r="AE54"/>
  <c r="AF51"/>
  <c r="AF49"/>
  <c r="AF54" l="1"/>
  <c r="J7" i="15" l="1"/>
  <c r="K486" i="7" l="1"/>
  <c r="M486" s="1"/>
  <c r="K484"/>
  <c r="M484" s="1"/>
  <c r="R486"/>
  <c r="R484"/>
  <c r="K485"/>
  <c r="K483"/>
  <c r="K182"/>
  <c r="M182" s="1"/>
  <c r="K181"/>
  <c r="K175"/>
  <c r="K328"/>
  <c r="M328" s="1"/>
  <c r="K327"/>
  <c r="K322"/>
  <c r="M322" s="1"/>
  <c r="K321"/>
  <c r="K427"/>
  <c r="M427" s="1"/>
  <c r="K426"/>
  <c r="M426" s="1"/>
  <c r="K425"/>
  <c r="M425" s="1"/>
  <c r="K424"/>
  <c r="M424" s="1"/>
  <c r="K423"/>
  <c r="M423" s="1"/>
  <c r="K422"/>
  <c r="M422" s="1"/>
  <c r="K421"/>
  <c r="M421" s="1"/>
  <c r="K420"/>
  <c r="M420" s="1"/>
  <c r="K419"/>
  <c r="M419" s="1"/>
  <c r="K344"/>
  <c r="M344" s="1"/>
  <c r="K343"/>
  <c r="M343" s="1"/>
  <c r="K342"/>
  <c r="M342" s="1"/>
  <c r="K341"/>
  <c r="M341" s="1"/>
  <c r="K340"/>
  <c r="M340" s="1"/>
  <c r="K339"/>
  <c r="M339" s="1"/>
  <c r="K338"/>
  <c r="M338" s="1"/>
  <c r="K337"/>
  <c r="M337" s="1"/>
  <c r="K336"/>
  <c r="M336" s="1"/>
  <c r="K260"/>
  <c r="M260" s="1"/>
  <c r="K259"/>
  <c r="M259" s="1"/>
  <c r="K258"/>
  <c r="K257"/>
  <c r="M257" s="1"/>
  <c r="K256"/>
  <c r="K255"/>
  <c r="M255" s="1"/>
  <c r="K254"/>
  <c r="M254" s="1"/>
  <c r="K253"/>
  <c r="M253" s="1"/>
  <c r="K252"/>
  <c r="M252" s="1"/>
  <c r="K191"/>
  <c r="M191" s="1"/>
  <c r="K190"/>
  <c r="M190" s="1"/>
  <c r="K196"/>
  <c r="M196" s="1"/>
  <c r="K195"/>
  <c r="M195" s="1"/>
  <c r="K193"/>
  <c r="M193" s="1"/>
  <c r="K192"/>
  <c r="M192" s="1"/>
  <c r="K109"/>
  <c r="M109" s="1"/>
  <c r="K108"/>
  <c r="M108" s="1"/>
  <c r="K107"/>
  <c r="K105"/>
  <c r="M105" s="1"/>
  <c r="K104"/>
  <c r="K106"/>
  <c r="M106" s="1"/>
  <c r="K103"/>
  <c r="M103" s="1"/>
  <c r="K176" l="1"/>
  <c r="M176" s="1"/>
  <c r="M256"/>
  <c r="M258"/>
  <c r="K197"/>
  <c r="M197" s="1"/>
  <c r="K194"/>
  <c r="M194" s="1"/>
  <c r="M325"/>
  <c r="W501"/>
  <c r="W503" s="1"/>
  <c r="R485"/>
  <c r="M485"/>
  <c r="R483"/>
  <c r="M483"/>
  <c r="M478"/>
  <c r="R478"/>
  <c r="M411"/>
  <c r="M408" l="1"/>
  <c r="M407"/>
  <c r="M448" l="1"/>
  <c r="J448"/>
  <c r="V448" s="1"/>
  <c r="B11" i="55"/>
  <c r="V350" i="7"/>
  <c r="U350"/>
  <c r="T350"/>
  <c r="W350" s="1"/>
  <c r="M350"/>
  <c r="L350"/>
  <c r="V262"/>
  <c r="U262"/>
  <c r="T262"/>
  <c r="W262" s="1"/>
  <c r="M262"/>
  <c r="L262"/>
  <c r="A2" i="55" l="1"/>
  <c r="A4"/>
  <c r="A8"/>
  <c r="A10"/>
  <c r="A7"/>
  <c r="A5"/>
  <c r="A9"/>
  <c r="A6"/>
  <c r="A3"/>
  <c r="T448" i="7"/>
  <c r="W448" s="1"/>
  <c r="U448"/>
  <c r="L448"/>
  <c r="V201"/>
  <c r="U201"/>
  <c r="T201"/>
  <c r="W201" s="1"/>
  <c r="M201"/>
  <c r="L201"/>
  <c r="V436"/>
  <c r="U436"/>
  <c r="T436"/>
  <c r="W436" s="1"/>
  <c r="M436"/>
  <c r="L436"/>
  <c r="M122"/>
  <c r="U122"/>
  <c r="K198"/>
  <c r="M198" s="1"/>
  <c r="M327"/>
  <c r="M326"/>
  <c r="M181"/>
  <c r="M180"/>
  <c r="M178"/>
  <c r="M177"/>
  <c r="M324"/>
  <c r="M323"/>
  <c r="M175"/>
  <c r="K110"/>
  <c r="M110" s="1"/>
  <c r="M107"/>
  <c r="M104"/>
  <c r="K102"/>
  <c r="M102" s="1"/>
  <c r="R199"/>
  <c r="O199"/>
  <c r="R112"/>
  <c r="R113"/>
  <c r="R114"/>
  <c r="R115"/>
  <c r="R116"/>
  <c r="R117"/>
  <c r="R118"/>
  <c r="R119"/>
  <c r="R120"/>
  <c r="R111"/>
  <c r="O112"/>
  <c r="O113"/>
  <c r="O114"/>
  <c r="O115"/>
  <c r="O116"/>
  <c r="O117"/>
  <c r="O118"/>
  <c r="O119"/>
  <c r="O120"/>
  <c r="O111"/>
  <c r="R16"/>
  <c r="R17"/>
  <c r="R18"/>
  <c r="R19"/>
  <c r="R14"/>
  <c r="O15"/>
  <c r="O16"/>
  <c r="O17"/>
  <c r="O18"/>
  <c r="O19"/>
  <c r="O14"/>
  <c r="T122" l="1"/>
  <c r="W122" s="1"/>
  <c r="L122"/>
  <c r="V122"/>
  <c r="K8" i="15"/>
  <c r="K9"/>
  <c r="K10"/>
  <c r="K11"/>
  <c r="K12"/>
  <c r="K13"/>
  <c r="K14"/>
  <c r="K15"/>
  <c r="K16"/>
  <c r="K17"/>
  <c r="K18"/>
  <c r="K19"/>
  <c r="K20"/>
  <c r="K21"/>
  <c r="K22"/>
  <c r="K23"/>
  <c r="K7"/>
  <c r="J24" l="1"/>
  <c r="T401" i="50" l="1"/>
  <c r="G401"/>
  <c r="T400"/>
  <c r="G400"/>
  <c r="T399"/>
  <c r="G399"/>
  <c r="T398"/>
  <c r="G398"/>
  <c r="T397"/>
  <c r="G397"/>
  <c r="T396"/>
  <c r="G396"/>
  <c r="T395"/>
  <c r="G395"/>
  <c r="T394"/>
  <c r="G394"/>
  <c r="T393"/>
  <c r="G393"/>
  <c r="T392"/>
  <c r="G392"/>
  <c r="T391"/>
  <c r="G391"/>
  <c r="T390"/>
  <c r="G390"/>
  <c r="T389"/>
  <c r="G389"/>
  <c r="T388"/>
  <c r="G388"/>
  <c r="T387"/>
  <c r="G387"/>
  <c r="T386"/>
  <c r="G386"/>
  <c r="T385"/>
  <c r="G385"/>
  <c r="T384"/>
  <c r="G384"/>
  <c r="T383"/>
  <c r="G383"/>
  <c r="T382"/>
  <c r="G382"/>
  <c r="T381"/>
  <c r="G381"/>
  <c r="T380"/>
  <c r="G380"/>
  <c r="T379"/>
  <c r="G379"/>
  <c r="T378"/>
  <c r="G378"/>
  <c r="T377"/>
  <c r="G377"/>
  <c r="T376"/>
  <c r="G376"/>
  <c r="T375"/>
  <c r="G375"/>
  <c r="T374"/>
  <c r="G374"/>
  <c r="T373"/>
  <c r="G373"/>
  <c r="T372"/>
  <c r="G372"/>
  <c r="T371"/>
  <c r="G371"/>
  <c r="T370"/>
  <c r="G370"/>
  <c r="T369"/>
  <c r="G369"/>
  <c r="T368"/>
  <c r="G368"/>
  <c r="T367"/>
  <c r="G367"/>
  <c r="T366"/>
  <c r="G366"/>
  <c r="T365"/>
  <c r="G365"/>
  <c r="T364"/>
  <c r="G364"/>
  <c r="T363"/>
  <c r="G363"/>
  <c r="T362"/>
  <c r="G362"/>
  <c r="T361"/>
  <c r="G361"/>
  <c r="T360"/>
  <c r="G360"/>
  <c r="T359"/>
  <c r="G359"/>
  <c r="T358"/>
  <c r="G358"/>
  <c r="T357"/>
  <c r="G357"/>
  <c r="T356"/>
  <c r="G356"/>
  <c r="T355"/>
  <c r="G355"/>
  <c r="T354"/>
  <c r="G354"/>
  <c r="T353"/>
  <c r="G353"/>
  <c r="T352"/>
  <c r="G352"/>
  <c r="T351"/>
  <c r="G351"/>
  <c r="T350"/>
  <c r="G350"/>
  <c r="T349"/>
  <c r="G349"/>
  <c r="T348"/>
  <c r="G348"/>
  <c r="T347"/>
  <c r="G347"/>
  <c r="T346"/>
  <c r="G346"/>
  <c r="T345"/>
  <c r="G345"/>
  <c r="T344"/>
  <c r="G344"/>
  <c r="T343"/>
  <c r="G343"/>
  <c r="T342"/>
  <c r="G342"/>
  <c r="T341"/>
  <c r="G341"/>
  <c r="T340"/>
  <c r="G340"/>
  <c r="T339"/>
  <c r="G339"/>
  <c r="T338"/>
  <c r="G338"/>
  <c r="T337"/>
  <c r="G337"/>
  <c r="T336"/>
  <c r="G336"/>
  <c r="T335"/>
  <c r="G335"/>
  <c r="T334"/>
  <c r="G334"/>
  <c r="T333"/>
  <c r="G333"/>
  <c r="T332"/>
  <c r="G332"/>
  <c r="T331"/>
  <c r="G331"/>
  <c r="T330"/>
  <c r="G330"/>
  <c r="T329"/>
  <c r="G329"/>
  <c r="T328"/>
  <c r="G328"/>
  <c r="T327"/>
  <c r="G327"/>
  <c r="T326"/>
  <c r="G326"/>
  <c r="T325"/>
  <c r="G325"/>
  <c r="T324"/>
  <c r="G324"/>
  <c r="T323"/>
  <c r="G323"/>
  <c r="T322"/>
  <c r="G322"/>
  <c r="T321"/>
  <c r="G321"/>
  <c r="T320"/>
  <c r="G320"/>
  <c r="T319"/>
  <c r="G319"/>
  <c r="T318"/>
  <c r="G318"/>
  <c r="T317"/>
  <c r="G317"/>
  <c r="T316"/>
  <c r="G316"/>
  <c r="T315"/>
  <c r="G315"/>
  <c r="T314"/>
  <c r="G314"/>
  <c r="T313"/>
  <c r="G313"/>
  <c r="T312"/>
  <c r="G312"/>
  <c r="T311"/>
  <c r="G311"/>
  <c r="T310"/>
  <c r="G310"/>
  <c r="T309"/>
  <c r="G309"/>
  <c r="T308"/>
  <c r="G308"/>
  <c r="T307"/>
  <c r="G307"/>
  <c r="T306"/>
  <c r="G306"/>
  <c r="T305"/>
  <c r="G305"/>
  <c r="T304"/>
  <c r="G304"/>
  <c r="T303"/>
  <c r="G303"/>
  <c r="T302"/>
  <c r="G302"/>
  <c r="T301"/>
  <c r="G301"/>
  <c r="T300"/>
  <c r="G300"/>
  <c r="T299"/>
  <c r="G299"/>
  <c r="T298"/>
  <c r="G298"/>
  <c r="T297"/>
  <c r="G297"/>
  <c r="T296"/>
  <c r="G296"/>
  <c r="T295"/>
  <c r="G295"/>
  <c r="T294"/>
  <c r="G294"/>
  <c r="T293"/>
  <c r="G293"/>
  <c r="T292"/>
  <c r="G292"/>
  <c r="T291"/>
  <c r="G291"/>
  <c r="T290"/>
  <c r="G290"/>
  <c r="T289"/>
  <c r="G289"/>
  <c r="T288"/>
  <c r="G288"/>
  <c r="T287"/>
  <c r="G287"/>
  <c r="T286"/>
  <c r="G286"/>
  <c r="T285"/>
  <c r="G285"/>
  <c r="T284"/>
  <c r="G284"/>
  <c r="T283"/>
  <c r="G283"/>
  <c r="T282"/>
  <c r="G282"/>
  <c r="T281"/>
  <c r="G281"/>
  <c r="T280"/>
  <c r="G280"/>
  <c r="T279"/>
  <c r="G279"/>
  <c r="T278"/>
  <c r="G278"/>
  <c r="T277"/>
  <c r="G277"/>
  <c r="T276"/>
  <c r="G276"/>
  <c r="T275"/>
  <c r="G275"/>
  <c r="T274"/>
  <c r="G274"/>
  <c r="T273"/>
  <c r="G273"/>
  <c r="T272"/>
  <c r="G272"/>
  <c r="T271"/>
  <c r="G271"/>
  <c r="T270"/>
  <c r="G270"/>
  <c r="T269"/>
  <c r="G269"/>
  <c r="T268"/>
  <c r="G268"/>
  <c r="T267"/>
  <c r="G267"/>
  <c r="T266"/>
  <c r="G266"/>
  <c r="T265"/>
  <c r="G265"/>
  <c r="T264"/>
  <c r="G264"/>
  <c r="T263"/>
  <c r="G263"/>
  <c r="T262"/>
  <c r="G262"/>
  <c r="T261"/>
  <c r="G261"/>
  <c r="T260"/>
  <c r="G260"/>
  <c r="T259"/>
  <c r="G259"/>
  <c r="T258"/>
  <c r="G258"/>
  <c r="T257"/>
  <c r="G257"/>
  <c r="T256"/>
  <c r="G256"/>
  <c r="T255"/>
  <c r="G255"/>
  <c r="T254"/>
  <c r="G254"/>
  <c r="T253"/>
  <c r="G253"/>
  <c r="T252"/>
  <c r="G252"/>
  <c r="T251"/>
  <c r="G251"/>
  <c r="T250"/>
  <c r="G250"/>
  <c r="T249"/>
  <c r="G249"/>
  <c r="T248"/>
  <c r="G248"/>
  <c r="T247"/>
  <c r="G247"/>
  <c r="T246"/>
  <c r="G246"/>
  <c r="T245"/>
  <c r="G245"/>
  <c r="T244"/>
  <c r="G244"/>
  <c r="T243"/>
  <c r="G243"/>
  <c r="T242"/>
  <c r="G242"/>
  <c r="T241"/>
  <c r="G241"/>
  <c r="T240"/>
  <c r="G240"/>
  <c r="T239"/>
  <c r="G239"/>
  <c r="T238"/>
  <c r="G238"/>
  <c r="T237"/>
  <c r="G237"/>
  <c r="T236"/>
  <c r="G236"/>
  <c r="T235"/>
  <c r="G235"/>
  <c r="T234"/>
  <c r="G234"/>
  <c r="T233"/>
  <c r="G233"/>
  <c r="T232"/>
  <c r="G232"/>
  <c r="T231"/>
  <c r="G231"/>
  <c r="T230"/>
  <c r="G230"/>
  <c r="T229"/>
  <c r="G229"/>
  <c r="T228"/>
  <c r="G228"/>
  <c r="T227"/>
  <c r="G227"/>
  <c r="T226"/>
  <c r="G226"/>
  <c r="T225"/>
  <c r="G225"/>
  <c r="T224"/>
  <c r="G224"/>
  <c r="T223"/>
  <c r="G223"/>
  <c r="T222"/>
  <c r="G222"/>
  <c r="T221"/>
  <c r="G221"/>
  <c r="T220"/>
  <c r="G220"/>
  <c r="T219"/>
  <c r="G219"/>
  <c r="T218"/>
  <c r="G218"/>
  <c r="T217"/>
  <c r="G217"/>
  <c r="T216"/>
  <c r="G216"/>
  <c r="T215"/>
  <c r="G215"/>
  <c r="T214"/>
  <c r="G214"/>
  <c r="T213"/>
  <c r="G213"/>
  <c r="T212"/>
  <c r="G212"/>
  <c r="T211"/>
  <c r="G211"/>
  <c r="T210"/>
  <c r="G210"/>
  <c r="T209"/>
  <c r="G209"/>
  <c r="T208"/>
  <c r="G208"/>
  <c r="T207"/>
  <c r="G207"/>
  <c r="T206"/>
  <c r="G206"/>
  <c r="T205"/>
  <c r="G205"/>
  <c r="T204"/>
  <c r="G204"/>
  <c r="T203"/>
  <c r="G203"/>
  <c r="T202"/>
  <c r="G202"/>
  <c r="T201"/>
  <c r="G201"/>
  <c r="T200"/>
  <c r="G200"/>
  <c r="T199"/>
  <c r="G199"/>
  <c r="T198"/>
  <c r="G198"/>
  <c r="T197"/>
  <c r="G197"/>
  <c r="T196"/>
  <c r="G196"/>
  <c r="T195"/>
  <c r="G195"/>
  <c r="T194"/>
  <c r="G194"/>
  <c r="T193"/>
  <c r="G193"/>
  <c r="T192"/>
  <c r="G192"/>
  <c r="T191"/>
  <c r="G191"/>
  <c r="T190"/>
  <c r="G190"/>
  <c r="T189"/>
  <c r="G189"/>
  <c r="T188"/>
  <c r="G188"/>
  <c r="T187"/>
  <c r="G187"/>
  <c r="T186"/>
  <c r="G186"/>
  <c r="T185"/>
  <c r="G185"/>
  <c r="T184"/>
  <c r="G184"/>
  <c r="T183"/>
  <c r="G183"/>
  <c r="T182"/>
  <c r="G182"/>
  <c r="T181"/>
  <c r="G181"/>
  <c r="T180"/>
  <c r="G180"/>
  <c r="T179"/>
  <c r="G179"/>
  <c r="T178"/>
  <c r="G178"/>
  <c r="T177"/>
  <c r="G177"/>
  <c r="T176"/>
  <c r="G176"/>
  <c r="T175"/>
  <c r="G175"/>
  <c r="T174"/>
  <c r="G174"/>
  <c r="T173"/>
  <c r="G173"/>
  <c r="T172"/>
  <c r="G172"/>
  <c r="T171"/>
  <c r="G171"/>
  <c r="T170"/>
  <c r="G170"/>
  <c r="T169"/>
  <c r="G169"/>
  <c r="T168"/>
  <c r="G168"/>
  <c r="T167"/>
  <c r="G167"/>
  <c r="T166"/>
  <c r="G166"/>
  <c r="T165"/>
  <c r="G165"/>
  <c r="T164"/>
  <c r="G164"/>
  <c r="T163"/>
  <c r="G163"/>
  <c r="T162"/>
  <c r="G162"/>
  <c r="T161"/>
  <c r="G161"/>
  <c r="T160"/>
  <c r="G160"/>
  <c r="T159"/>
  <c r="G159"/>
  <c r="T158"/>
  <c r="G158"/>
  <c r="T157"/>
  <c r="G157"/>
  <c r="T156"/>
  <c r="G156"/>
  <c r="T155"/>
  <c r="G155"/>
  <c r="T154"/>
  <c r="G154"/>
  <c r="T153"/>
  <c r="G153"/>
  <c r="T152"/>
  <c r="G152"/>
  <c r="T151"/>
  <c r="G151"/>
  <c r="T150"/>
  <c r="G150"/>
  <c r="T149"/>
  <c r="G149"/>
  <c r="T148"/>
  <c r="G148"/>
  <c r="T147"/>
  <c r="G147"/>
  <c r="T146"/>
  <c r="G146"/>
  <c r="T145"/>
  <c r="G145"/>
  <c r="T144"/>
  <c r="G144"/>
  <c r="T143"/>
  <c r="G143"/>
  <c r="T142"/>
  <c r="G142"/>
  <c r="T141"/>
  <c r="G141"/>
  <c r="T140"/>
  <c r="G140"/>
  <c r="T139"/>
  <c r="G139"/>
  <c r="T138"/>
  <c r="G138"/>
  <c r="T137"/>
  <c r="G137"/>
  <c r="T136"/>
  <c r="G136"/>
  <c r="T135"/>
  <c r="G135"/>
  <c r="T134"/>
  <c r="G134"/>
  <c r="T133"/>
  <c r="G133"/>
  <c r="T132"/>
  <c r="G132"/>
  <c r="T131"/>
  <c r="G131"/>
  <c r="T130"/>
  <c r="G130"/>
  <c r="T129"/>
  <c r="G129"/>
  <c r="T128"/>
  <c r="G128"/>
  <c r="T127"/>
  <c r="G127"/>
  <c r="T126"/>
  <c r="G126"/>
  <c r="T125"/>
  <c r="G125"/>
  <c r="T124"/>
  <c r="G124"/>
  <c r="T123"/>
  <c r="G123"/>
  <c r="T122"/>
  <c r="G122"/>
  <c r="T121"/>
  <c r="G121"/>
  <c r="T120"/>
  <c r="G120"/>
  <c r="T119"/>
  <c r="G119"/>
  <c r="T118"/>
  <c r="G118"/>
  <c r="T117"/>
  <c r="G117"/>
  <c r="T116"/>
  <c r="G116"/>
  <c r="T115"/>
  <c r="G115"/>
  <c r="T114"/>
  <c r="G114"/>
  <c r="T113"/>
  <c r="G113"/>
  <c r="T112"/>
  <c r="G112"/>
  <c r="T111"/>
  <c r="G111"/>
  <c r="T110"/>
  <c r="G110"/>
  <c r="T109"/>
  <c r="G109"/>
  <c r="T108"/>
  <c r="G108"/>
  <c r="T107"/>
  <c r="G107"/>
  <c r="T106"/>
  <c r="G106"/>
  <c r="T105"/>
  <c r="G105"/>
  <c r="T104"/>
  <c r="G104"/>
  <c r="T103"/>
  <c r="G103"/>
  <c r="T102"/>
  <c r="G102"/>
  <c r="T101"/>
  <c r="G101"/>
  <c r="T100"/>
  <c r="G100"/>
  <c r="T99"/>
  <c r="G99"/>
  <c r="T98"/>
  <c r="G98"/>
  <c r="T97"/>
  <c r="G97"/>
  <c r="T96"/>
  <c r="G96"/>
  <c r="T95"/>
  <c r="G95"/>
  <c r="T94"/>
  <c r="G94"/>
  <c r="T93"/>
  <c r="G93"/>
  <c r="T92"/>
  <c r="G92"/>
  <c r="T91"/>
  <c r="G91"/>
  <c r="T90"/>
  <c r="G90"/>
  <c r="T89"/>
  <c r="G89"/>
  <c r="T88"/>
  <c r="G88"/>
  <c r="T87"/>
  <c r="G87"/>
  <c r="T86"/>
  <c r="G86"/>
  <c r="T85"/>
  <c r="G85"/>
  <c r="T84"/>
  <c r="G84"/>
  <c r="T83"/>
  <c r="G83"/>
  <c r="T82"/>
  <c r="G82"/>
  <c r="T81"/>
  <c r="G81"/>
  <c r="T80"/>
  <c r="G80"/>
  <c r="T79"/>
  <c r="G79"/>
  <c r="T78"/>
  <c r="G78"/>
  <c r="T77"/>
  <c r="G77"/>
  <c r="T76"/>
  <c r="G76"/>
  <c r="T75"/>
  <c r="G75"/>
  <c r="T74"/>
  <c r="G74"/>
  <c r="T73"/>
  <c r="G73"/>
  <c r="T72"/>
  <c r="G72"/>
  <c r="T71"/>
  <c r="G71"/>
  <c r="T70"/>
  <c r="G70"/>
  <c r="T69"/>
  <c r="G69"/>
  <c r="T68"/>
  <c r="G68"/>
  <c r="T67"/>
  <c r="G67"/>
  <c r="T66"/>
  <c r="G66"/>
  <c r="T65"/>
  <c r="G65"/>
  <c r="T64"/>
  <c r="G64"/>
  <c r="T63"/>
  <c r="G63"/>
  <c r="T62"/>
  <c r="G62"/>
  <c r="T61"/>
  <c r="G61"/>
  <c r="T60"/>
  <c r="G60"/>
  <c r="T59"/>
  <c r="G59"/>
  <c r="T58"/>
  <c r="G58"/>
  <c r="T57"/>
  <c r="G57"/>
  <c r="T56"/>
  <c r="G56"/>
  <c r="T55"/>
  <c r="G55"/>
  <c r="T54"/>
  <c r="G54"/>
  <c r="T53"/>
  <c r="G53"/>
  <c r="T52"/>
  <c r="G52"/>
  <c r="T51"/>
  <c r="G51"/>
  <c r="T50"/>
  <c r="G50"/>
  <c r="T49"/>
  <c r="G49"/>
  <c r="T48"/>
  <c r="G48"/>
  <c r="T47"/>
  <c r="G47"/>
  <c r="T46"/>
  <c r="G46"/>
  <c r="T45"/>
  <c r="G45"/>
  <c r="T44"/>
  <c r="G44"/>
  <c r="T43"/>
  <c r="G43"/>
  <c r="T42"/>
  <c r="G42"/>
  <c r="T41"/>
  <c r="G41"/>
  <c r="T40"/>
  <c r="G40"/>
  <c r="T39"/>
  <c r="G39"/>
  <c r="T38"/>
  <c r="G38"/>
  <c r="T37"/>
  <c r="G37"/>
  <c r="T36"/>
  <c r="G36"/>
  <c r="T35"/>
  <c r="G35"/>
  <c r="T34"/>
  <c r="G34"/>
  <c r="T33"/>
  <c r="G33"/>
  <c r="T32"/>
  <c r="G32"/>
  <c r="T31"/>
  <c r="G31"/>
  <c r="T30"/>
  <c r="G30"/>
  <c r="T29"/>
  <c r="G29"/>
  <c r="T28"/>
  <c r="G28"/>
  <c r="T27"/>
  <c r="G27"/>
  <c r="T26"/>
  <c r="G26"/>
  <c r="T25"/>
  <c r="G25"/>
  <c r="T24"/>
  <c r="G24"/>
  <c r="T23"/>
  <c r="G23"/>
  <c r="T22"/>
  <c r="G22"/>
  <c r="T21"/>
  <c r="G21"/>
  <c r="T20"/>
  <c r="G20"/>
  <c r="T19"/>
  <c r="G19"/>
  <c r="T18"/>
  <c r="G18"/>
  <c r="T17"/>
  <c r="G17"/>
  <c r="T16"/>
  <c r="G16"/>
  <c r="T15"/>
  <c r="G15"/>
  <c r="G402" l="1"/>
  <c r="F30" i="39" l="1"/>
  <c r="J12" i="7" l="1"/>
  <c r="BA13" i="32" l="1"/>
  <c r="AY8" l="1"/>
  <c r="AY12"/>
  <c r="AY10"/>
  <c r="AY11"/>
  <c r="AY5"/>
  <c r="AY9"/>
  <c r="AY4"/>
  <c r="AY6"/>
  <c r="AY7"/>
  <c r="L7" i="15"/>
  <c r="AY13" i="32" l="1"/>
  <c r="J29" i="53"/>
  <c r="K32"/>
  <c r="M32" s="1"/>
  <c r="K31"/>
  <c r="M31" s="1"/>
  <c r="K30"/>
  <c r="J30"/>
  <c r="K29"/>
  <c r="M29" s="1"/>
  <c r="K28"/>
  <c r="M28" s="1"/>
  <c r="K27"/>
  <c r="M27" s="1"/>
  <c r="K26"/>
  <c r="K25"/>
  <c r="M25" s="1"/>
  <c r="K24"/>
  <c r="K23"/>
  <c r="K9"/>
  <c r="M9" s="1"/>
  <c r="J9"/>
  <c r="K8"/>
  <c r="M8" s="1"/>
  <c r="J8"/>
  <c r="K7"/>
  <c r="M7" s="1"/>
  <c r="J7"/>
  <c r="K6"/>
  <c r="M6" s="1"/>
  <c r="J6"/>
  <c r="K5"/>
  <c r="M5" s="1"/>
  <c r="J5"/>
  <c r="K4"/>
  <c r="M4" s="1"/>
  <c r="J4"/>
  <c r="K3"/>
  <c r="M3" s="1"/>
  <c r="J3"/>
  <c r="K2"/>
  <c r="M2" s="1"/>
  <c r="J2"/>
  <c r="J446" i="7"/>
  <c r="J447"/>
  <c r="J449"/>
  <c r="J451"/>
  <c r="J452"/>
  <c r="J453"/>
  <c r="J454"/>
  <c r="J450"/>
  <c r="U3" i="53" l="1"/>
  <c r="U5"/>
  <c r="U7"/>
  <c r="U2"/>
  <c r="U4"/>
  <c r="T30"/>
  <c r="W30" s="1"/>
  <c r="U9"/>
  <c r="V29"/>
  <c r="U29"/>
  <c r="J24"/>
  <c r="V24" s="1"/>
  <c r="J26"/>
  <c r="V26" s="1"/>
  <c r="J28"/>
  <c r="U28" s="1"/>
  <c r="J32"/>
  <c r="T32" s="1"/>
  <c r="W32" s="1"/>
  <c r="J23"/>
  <c r="V23" s="1"/>
  <c r="J25"/>
  <c r="V25" s="1"/>
  <c r="J27"/>
  <c r="V27" s="1"/>
  <c r="J31"/>
  <c r="U31" s="1"/>
  <c r="U30"/>
  <c r="M30"/>
  <c r="T29"/>
  <c r="W29" s="1"/>
  <c r="L29"/>
  <c r="L30"/>
  <c r="V30"/>
  <c r="M23"/>
  <c r="M24"/>
  <c r="M26"/>
  <c r="U8"/>
  <c r="U6"/>
  <c r="T6"/>
  <c r="W6" s="1"/>
  <c r="T7"/>
  <c r="W7" s="1"/>
  <c r="T8"/>
  <c r="W8" s="1"/>
  <c r="T9"/>
  <c r="W9" s="1"/>
  <c r="L6"/>
  <c r="V6"/>
  <c r="L7"/>
  <c r="V7"/>
  <c r="L8"/>
  <c r="V8"/>
  <c r="L9"/>
  <c r="V9"/>
  <c r="T2"/>
  <c r="W2" s="1"/>
  <c r="T3"/>
  <c r="W3" s="1"/>
  <c r="T4"/>
  <c r="W4" s="1"/>
  <c r="T5"/>
  <c r="W5" s="1"/>
  <c r="L2"/>
  <c r="V2"/>
  <c r="L3"/>
  <c r="V3"/>
  <c r="L4"/>
  <c r="V4"/>
  <c r="L5"/>
  <c r="V5"/>
  <c r="L20" i="15"/>
  <c r="L15"/>
  <c r="L17"/>
  <c r="L18"/>
  <c r="L19"/>
  <c r="L21"/>
  <c r="L22"/>
  <c r="L23"/>
  <c r="L16"/>
  <c r="L9"/>
  <c r="L10"/>
  <c r="L11"/>
  <c r="L12"/>
  <c r="L13"/>
  <c r="L14"/>
  <c r="X9" i="53" l="1"/>
  <c r="U32"/>
  <c r="L32"/>
  <c r="L31"/>
  <c r="L27"/>
  <c r="T27"/>
  <c r="W27" s="1"/>
  <c r="T25"/>
  <c r="W25" s="1"/>
  <c r="U23"/>
  <c r="L8" i="15"/>
  <c r="K24"/>
  <c r="V32" i="53"/>
  <c r="T26"/>
  <c r="W26" s="1"/>
  <c r="L25"/>
  <c r="U25"/>
  <c r="U27"/>
  <c r="T28"/>
  <c r="W28" s="1"/>
  <c r="L28"/>
  <c r="V28"/>
  <c r="V31"/>
  <c r="L23"/>
  <c r="T23"/>
  <c r="W23" s="1"/>
  <c r="U26"/>
  <c r="L26"/>
  <c r="T24"/>
  <c r="W24" s="1"/>
  <c r="T31"/>
  <c r="W31" s="1"/>
  <c r="U24"/>
  <c r="L24"/>
  <c r="X5"/>
  <c r="I24" i="15"/>
  <c r="J25" s="1"/>
  <c r="J20" i="7"/>
  <c r="J4"/>
  <c r="J5"/>
  <c r="J6"/>
  <c r="J7"/>
  <c r="J3"/>
  <c r="J2"/>
  <c r="J9"/>
  <c r="J10"/>
  <c r="X32" i="53" l="1"/>
  <c r="X27"/>
  <c r="O488" i="7" l="1"/>
  <c r="O487"/>
  <c r="R476"/>
  <c r="R477"/>
  <c r="R479"/>
  <c r="R480"/>
  <c r="R481"/>
  <c r="R482"/>
  <c r="R487"/>
  <c r="R488"/>
  <c r="B36" i="32" l="1"/>
  <c r="B37"/>
  <c r="B35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20"/>
  <c r="D20"/>
  <c r="E19"/>
  <c r="D19"/>
  <c r="AM20" l="1"/>
  <c r="N21"/>
  <c r="V21"/>
  <c r="Z21"/>
  <c r="F24"/>
  <c r="F30" s="1"/>
  <c r="N24"/>
  <c r="N30" s="1"/>
  <c r="V24"/>
  <c r="V30" s="1"/>
  <c r="Z24"/>
  <c r="Z30" s="1"/>
  <c r="AD24"/>
  <c r="AD30" s="1"/>
  <c r="D24"/>
  <c r="D30" s="1"/>
  <c r="H24"/>
  <c r="H30" s="1"/>
  <c r="L24"/>
  <c r="L30" s="1"/>
  <c r="P24"/>
  <c r="P30" s="1"/>
  <c r="T24"/>
  <c r="T30" s="1"/>
  <c r="AB24"/>
  <c r="AB30" s="1"/>
  <c r="AF24"/>
  <c r="AF30" s="1"/>
  <c r="AJ24"/>
  <c r="AJ30" s="1"/>
  <c r="F23"/>
  <c r="F29" s="1"/>
  <c r="J23"/>
  <c r="J35" s="1"/>
  <c r="R23"/>
  <c r="R29" s="1"/>
  <c r="Z23"/>
  <c r="Z29" s="1"/>
  <c r="AH23"/>
  <c r="AH35" s="1"/>
  <c r="AL20"/>
  <c r="D23"/>
  <c r="D29" s="1"/>
  <c r="N23"/>
  <c r="N29" s="1"/>
  <c r="V23"/>
  <c r="V29" s="1"/>
  <c r="AD21"/>
  <c r="R35"/>
  <c r="AN20"/>
  <c r="AD23"/>
  <c r="H23"/>
  <c r="L21"/>
  <c r="L23"/>
  <c r="P21"/>
  <c r="P23"/>
  <c r="T21"/>
  <c r="T23"/>
  <c r="X23"/>
  <c r="AB21"/>
  <c r="AB23"/>
  <c r="AF21"/>
  <c r="AF23"/>
  <c r="AJ23"/>
  <c r="X21"/>
  <c r="X24"/>
  <c r="X30" s="1"/>
  <c r="J21"/>
  <c r="R21"/>
  <c r="AH21"/>
  <c r="J24"/>
  <c r="J30" s="1"/>
  <c r="R24"/>
  <c r="R30" s="1"/>
  <c r="AH24"/>
  <c r="AH30" s="1"/>
  <c r="D36"/>
  <c r="D41" s="1"/>
  <c r="H21"/>
  <c r="F21"/>
  <c r="D21"/>
  <c r="V36" l="1"/>
  <c r="V41" s="1"/>
  <c r="D35"/>
  <c r="D40" s="1"/>
  <c r="Z36"/>
  <c r="Z41" s="1"/>
  <c r="AF36"/>
  <c r="AF41" s="1"/>
  <c r="L36"/>
  <c r="L41" s="1"/>
  <c r="J36"/>
  <c r="J41" s="1"/>
  <c r="T36"/>
  <c r="T41" s="1"/>
  <c r="J29"/>
  <c r="J40" s="1"/>
  <c r="AJ36"/>
  <c r="AJ41" s="1"/>
  <c r="P36"/>
  <c r="P41" s="1"/>
  <c r="F36"/>
  <c r="F41" s="1"/>
  <c r="N36"/>
  <c r="N41" s="1"/>
  <c r="Z35"/>
  <c r="Z40" s="1"/>
  <c r="AD36"/>
  <c r="AD41" s="1"/>
  <c r="AB36"/>
  <c r="AB41" s="1"/>
  <c r="H36"/>
  <c r="H41" s="1"/>
  <c r="AH36"/>
  <c r="AH41" s="1"/>
  <c r="X36"/>
  <c r="X41" s="1"/>
  <c r="N35"/>
  <c r="N40" s="1"/>
  <c r="AH29"/>
  <c r="AH40" s="1"/>
  <c r="V35"/>
  <c r="V40" s="1"/>
  <c r="F35"/>
  <c r="F40" s="1"/>
  <c r="AL23"/>
  <c r="AL29" s="1"/>
  <c r="R40"/>
  <c r="AB35"/>
  <c r="AB29"/>
  <c r="AJ35"/>
  <c r="AJ29"/>
  <c r="P29"/>
  <c r="P35"/>
  <c r="H29"/>
  <c r="H35"/>
  <c r="AD29"/>
  <c r="AD35"/>
  <c r="AL24"/>
  <c r="AF29"/>
  <c r="AF35"/>
  <c r="X29"/>
  <c r="X35"/>
  <c r="R36"/>
  <c r="R41" s="1"/>
  <c r="T35"/>
  <c r="T29"/>
  <c r="L35"/>
  <c r="L29"/>
  <c r="H40" l="1"/>
  <c r="AB40"/>
  <c r="T40"/>
  <c r="AD40"/>
  <c r="P40"/>
  <c r="AL35"/>
  <c r="AL40" s="1"/>
  <c r="L40"/>
  <c r="X40"/>
  <c r="AF40"/>
  <c r="AL30"/>
  <c r="AL36"/>
  <c r="AJ40"/>
  <c r="AL41" l="1"/>
  <c r="M270" i="7" l="1"/>
  <c r="M268"/>
  <c r="M246"/>
  <c r="M15" l="1"/>
  <c r="M16"/>
  <c r="M17"/>
  <c r="M18"/>
  <c r="M19"/>
  <c r="M20"/>
  <c r="M21"/>
  <c r="M22"/>
  <c r="M23"/>
  <c r="M24"/>
  <c r="M25"/>
  <c r="M14"/>
  <c r="L4"/>
  <c r="M4"/>
  <c r="L5"/>
  <c r="M5"/>
  <c r="L6"/>
  <c r="M6"/>
  <c r="L7"/>
  <c r="M7"/>
  <c r="M8"/>
  <c r="M9"/>
  <c r="M10"/>
  <c r="M11"/>
  <c r="M12"/>
  <c r="M3"/>
  <c r="L3"/>
  <c r="C30" i="39" l="1"/>
  <c r="E30"/>
  <c r="H24" i="15" l="1"/>
  <c r="Y3" i="7"/>
  <c r="K80"/>
  <c r="K81"/>
  <c r="K82"/>
  <c r="K83"/>
  <c r="K79"/>
  <c r="J80"/>
  <c r="J81"/>
  <c r="J82"/>
  <c r="J83"/>
  <c r="J79"/>
  <c r="M487"/>
  <c r="J487"/>
  <c r="U487" s="1"/>
  <c r="R438"/>
  <c r="R439"/>
  <c r="R440"/>
  <c r="R441"/>
  <c r="R442"/>
  <c r="R443"/>
  <c r="R444"/>
  <c r="R445"/>
  <c r="R437"/>
  <c r="O438"/>
  <c r="O439"/>
  <c r="O440"/>
  <c r="O441"/>
  <c r="O442"/>
  <c r="O443"/>
  <c r="O444"/>
  <c r="O445"/>
  <c r="O437"/>
  <c r="M445"/>
  <c r="J445"/>
  <c r="M444"/>
  <c r="J444"/>
  <c r="M443"/>
  <c r="J443"/>
  <c r="M442"/>
  <c r="J442"/>
  <c r="R352"/>
  <c r="R353"/>
  <c r="R351"/>
  <c r="O352"/>
  <c r="O353"/>
  <c r="O351"/>
  <c r="R202"/>
  <c r="O202"/>
  <c r="R272"/>
  <c r="R273"/>
  <c r="R271"/>
  <c r="O272"/>
  <c r="O273"/>
  <c r="O271"/>
  <c r="R124"/>
  <c r="R125"/>
  <c r="R126"/>
  <c r="R127"/>
  <c r="R128"/>
  <c r="R129"/>
  <c r="R130"/>
  <c r="O124"/>
  <c r="O125"/>
  <c r="O126"/>
  <c r="O127"/>
  <c r="O128"/>
  <c r="O129"/>
  <c r="O130"/>
  <c r="R123"/>
  <c r="O123"/>
  <c r="M130"/>
  <c r="J130"/>
  <c r="U130" s="1"/>
  <c r="M129"/>
  <c r="J129"/>
  <c r="R348"/>
  <c r="O348"/>
  <c r="M348"/>
  <c r="J348"/>
  <c r="R265"/>
  <c r="O265"/>
  <c r="M265"/>
  <c r="J265"/>
  <c r="M118"/>
  <c r="J118"/>
  <c r="L24" i="15" l="1"/>
  <c r="I25"/>
  <c r="U444" i="7"/>
  <c r="T487"/>
  <c r="W487" s="1"/>
  <c r="L487"/>
  <c r="V487"/>
  <c r="T442"/>
  <c r="W442" s="1"/>
  <c r="U443"/>
  <c r="T445"/>
  <c r="W445" s="1"/>
  <c r="L445"/>
  <c r="V445"/>
  <c r="U445"/>
  <c r="U348"/>
  <c r="V442"/>
  <c r="T443"/>
  <c r="W443" s="1"/>
  <c r="L442"/>
  <c r="T444"/>
  <c r="W444" s="1"/>
  <c r="U442"/>
  <c r="L443"/>
  <c r="V443"/>
  <c r="L444"/>
  <c r="V444"/>
  <c r="V130"/>
  <c r="V265"/>
  <c r="L130"/>
  <c r="T130"/>
  <c r="W130" s="1"/>
  <c r="T129"/>
  <c r="W129" s="1"/>
  <c r="L129"/>
  <c r="V129"/>
  <c r="U129"/>
  <c r="L348"/>
  <c r="V348"/>
  <c r="L265"/>
  <c r="T348"/>
  <c r="W348" s="1"/>
  <c r="T265"/>
  <c r="W265" s="1"/>
  <c r="U265"/>
  <c r="U118"/>
  <c r="L118"/>
  <c r="V118"/>
  <c r="T118"/>
  <c r="W118" s="1"/>
  <c r="AM10" i="32" l="1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L17"/>
  <c r="AM17"/>
  <c r="AN17"/>
  <c r="AL10"/>
  <c r="AN10"/>
  <c r="D25" l="1"/>
  <c r="D37" s="1"/>
  <c r="H25"/>
  <c r="L25"/>
  <c r="L31" s="1"/>
  <c r="P25"/>
  <c r="P37" s="1"/>
  <c r="T25"/>
  <c r="T37" s="1"/>
  <c r="X25"/>
  <c r="AB25"/>
  <c r="AB37" s="1"/>
  <c r="AF25"/>
  <c r="AF37" s="1"/>
  <c r="AJ25"/>
  <c r="AJ37" s="1"/>
  <c r="F25"/>
  <c r="J25"/>
  <c r="N25"/>
  <c r="R25"/>
  <c r="V25"/>
  <c r="Z25"/>
  <c r="AD25"/>
  <c r="AH25"/>
  <c r="H37"/>
  <c r="H31"/>
  <c r="X37"/>
  <c r="X31"/>
  <c r="AB31" l="1"/>
  <c r="AB42" s="1"/>
  <c r="L37"/>
  <c r="L42" s="1"/>
  <c r="AF31"/>
  <c r="AF42" s="1"/>
  <c r="T31"/>
  <c r="T42" s="1"/>
  <c r="AJ31"/>
  <c r="AJ42" s="1"/>
  <c r="X42"/>
  <c r="P31"/>
  <c r="P42" s="1"/>
  <c r="D31"/>
  <c r="D42" s="1"/>
  <c r="AL25"/>
  <c r="AL31" s="1"/>
  <c r="AD31"/>
  <c r="AD37"/>
  <c r="N31"/>
  <c r="N37"/>
  <c r="V31"/>
  <c r="V37"/>
  <c r="F31"/>
  <c r="F37"/>
  <c r="H42"/>
  <c r="Z37"/>
  <c r="Z31"/>
  <c r="J37"/>
  <c r="J31"/>
  <c r="AH37"/>
  <c r="AH31"/>
  <c r="R37"/>
  <c r="R31"/>
  <c r="AL37" l="1"/>
  <c r="AL42" s="1"/>
  <c r="V42"/>
  <c r="AD42"/>
  <c r="R42"/>
  <c r="Z42"/>
  <c r="F42"/>
  <c r="N42"/>
  <c r="AH42"/>
  <c r="J42"/>
  <c r="J17" i="7" l="1"/>
  <c r="L17" s="1"/>
  <c r="Y30"/>
  <c r="I23"/>
  <c r="I22"/>
  <c r="J22" s="1"/>
  <c r="I21"/>
  <c r="L12"/>
  <c r="V7"/>
  <c r="T6"/>
  <c r="W6" s="1"/>
  <c r="U5"/>
  <c r="V4"/>
  <c r="V3"/>
  <c r="M2"/>
  <c r="T2"/>
  <c r="W2" s="1"/>
  <c r="J419" l="1"/>
  <c r="J343"/>
  <c r="J341"/>
  <c r="J337"/>
  <c r="J254"/>
  <c r="J252"/>
  <c r="J176"/>
  <c r="J423"/>
  <c r="J426"/>
  <c r="J424"/>
  <c r="J420"/>
  <c r="J260"/>
  <c r="J258"/>
  <c r="J256"/>
  <c r="J255"/>
  <c r="J421"/>
  <c r="J336"/>
  <c r="J257"/>
  <c r="J344"/>
  <c r="J342"/>
  <c r="J340"/>
  <c r="J339"/>
  <c r="J338"/>
  <c r="J427"/>
  <c r="J425"/>
  <c r="J422"/>
  <c r="J259"/>
  <c r="J484"/>
  <c r="J328"/>
  <c r="J486"/>
  <c r="J182"/>
  <c r="J322"/>
  <c r="J253"/>
  <c r="J195"/>
  <c r="J192"/>
  <c r="J196"/>
  <c r="J190"/>
  <c r="J193"/>
  <c r="J194"/>
  <c r="J191"/>
  <c r="J197"/>
  <c r="J478"/>
  <c r="V478" s="1"/>
  <c r="J105"/>
  <c r="J108"/>
  <c r="J106"/>
  <c r="J109"/>
  <c r="J103"/>
  <c r="J325"/>
  <c r="J485"/>
  <c r="J483"/>
  <c r="U478"/>
  <c r="T478"/>
  <c r="W478" s="1"/>
  <c r="J411"/>
  <c r="V411" s="1"/>
  <c r="J407"/>
  <c r="J408"/>
  <c r="J198"/>
  <c r="J327"/>
  <c r="J326"/>
  <c r="J181"/>
  <c r="J180"/>
  <c r="J175"/>
  <c r="J110"/>
  <c r="J102"/>
  <c r="J104"/>
  <c r="J178"/>
  <c r="J323"/>
  <c r="J324"/>
  <c r="J177"/>
  <c r="J321"/>
  <c r="J107"/>
  <c r="J482"/>
  <c r="J481"/>
  <c r="J479"/>
  <c r="J480"/>
  <c r="J477"/>
  <c r="J21"/>
  <c r="T21" s="1"/>
  <c r="W21" s="1"/>
  <c r="J25"/>
  <c r="L25" s="1"/>
  <c r="J11"/>
  <c r="T11" s="1"/>
  <c r="W11" s="1"/>
  <c r="J23"/>
  <c r="L23" s="1"/>
  <c r="J24"/>
  <c r="T24" s="1"/>
  <c r="W24" s="1"/>
  <c r="J8"/>
  <c r="L8" s="1"/>
  <c r="J246"/>
  <c r="L246" s="1"/>
  <c r="J270"/>
  <c r="J268"/>
  <c r="V10"/>
  <c r="L10"/>
  <c r="V20"/>
  <c r="L20"/>
  <c r="T9"/>
  <c r="W9" s="1"/>
  <c r="L9"/>
  <c r="V22"/>
  <c r="L22"/>
  <c r="V6"/>
  <c r="T17"/>
  <c r="W17" s="1"/>
  <c r="T3"/>
  <c r="W3" s="1"/>
  <c r="T7"/>
  <c r="W7" s="1"/>
  <c r="U9"/>
  <c r="U10"/>
  <c r="J18"/>
  <c r="L18" s="1"/>
  <c r="T10"/>
  <c r="W10" s="1"/>
  <c r="J19"/>
  <c r="J15"/>
  <c r="J14"/>
  <c r="L14" s="1"/>
  <c r="J16"/>
  <c r="L16" s="1"/>
  <c r="U3"/>
  <c r="U6"/>
  <c r="U7"/>
  <c r="V9"/>
  <c r="T12"/>
  <c r="W12" s="1"/>
  <c r="U12"/>
  <c r="V12"/>
  <c r="U4"/>
  <c r="T5"/>
  <c r="W5" s="1"/>
  <c r="U20"/>
  <c r="U22"/>
  <c r="L2"/>
  <c r="V2"/>
  <c r="T4"/>
  <c r="W4" s="1"/>
  <c r="T20"/>
  <c r="W20" s="1"/>
  <c r="T22"/>
  <c r="W22" s="1"/>
  <c r="V17"/>
  <c r="U2"/>
  <c r="V5"/>
  <c r="U17"/>
  <c r="V322" l="1"/>
  <c r="L322"/>
  <c r="T322"/>
  <c r="W322" s="1"/>
  <c r="U322"/>
  <c r="T342"/>
  <c r="W342" s="1"/>
  <c r="U342"/>
  <c r="L342"/>
  <c r="V342"/>
  <c r="T423"/>
  <c r="W423" s="1"/>
  <c r="L423"/>
  <c r="V423"/>
  <c r="U423"/>
  <c r="V182"/>
  <c r="U182"/>
  <c r="L182"/>
  <c r="T182"/>
  <c r="W182" s="1"/>
  <c r="T259"/>
  <c r="W259" s="1"/>
  <c r="L259"/>
  <c r="U259"/>
  <c r="V259"/>
  <c r="L338"/>
  <c r="V338"/>
  <c r="U338"/>
  <c r="T338"/>
  <c r="W338" s="1"/>
  <c r="V344"/>
  <c r="U344"/>
  <c r="L344"/>
  <c r="T344"/>
  <c r="W344" s="1"/>
  <c r="T255"/>
  <c r="W255" s="1"/>
  <c r="L255"/>
  <c r="U255"/>
  <c r="V255"/>
  <c r="L176"/>
  <c r="U176"/>
  <c r="V176"/>
  <c r="T176"/>
  <c r="W176" s="1"/>
  <c r="U341"/>
  <c r="V341"/>
  <c r="T341"/>
  <c r="W341" s="1"/>
  <c r="L341"/>
  <c r="V486"/>
  <c r="T486"/>
  <c r="W486" s="1"/>
  <c r="U486"/>
  <c r="L486"/>
  <c r="U422"/>
  <c r="V422"/>
  <c r="L422"/>
  <c r="T422"/>
  <c r="W422" s="1"/>
  <c r="L339"/>
  <c r="V339"/>
  <c r="T339"/>
  <c r="W339" s="1"/>
  <c r="U339"/>
  <c r="T257"/>
  <c r="W257" s="1"/>
  <c r="U257"/>
  <c r="V257"/>
  <c r="L257"/>
  <c r="L256"/>
  <c r="V256"/>
  <c r="T256"/>
  <c r="W256" s="1"/>
  <c r="U256"/>
  <c r="T424"/>
  <c r="W424" s="1"/>
  <c r="U424"/>
  <c r="V424"/>
  <c r="L424"/>
  <c r="V252"/>
  <c r="T252"/>
  <c r="W252" s="1"/>
  <c r="U252"/>
  <c r="L252"/>
  <c r="L343"/>
  <c r="U343"/>
  <c r="V343"/>
  <c r="T343"/>
  <c r="W343" s="1"/>
  <c r="V484"/>
  <c r="L484"/>
  <c r="T484"/>
  <c r="W484" s="1"/>
  <c r="U484"/>
  <c r="V427"/>
  <c r="U427"/>
  <c r="L427"/>
  <c r="T427"/>
  <c r="W427" s="1"/>
  <c r="U421"/>
  <c r="V421"/>
  <c r="L421"/>
  <c r="T421"/>
  <c r="W421" s="1"/>
  <c r="V260"/>
  <c r="L260"/>
  <c r="T260"/>
  <c r="W260" s="1"/>
  <c r="U260"/>
  <c r="T337"/>
  <c r="W337" s="1"/>
  <c r="V337"/>
  <c r="U337"/>
  <c r="L337"/>
  <c r="V420"/>
  <c r="L420"/>
  <c r="U420"/>
  <c r="T420"/>
  <c r="W420" s="1"/>
  <c r="T253"/>
  <c r="W253" s="1"/>
  <c r="L253"/>
  <c r="U253"/>
  <c r="V253"/>
  <c r="V328"/>
  <c r="U328"/>
  <c r="L328"/>
  <c r="T328"/>
  <c r="W328" s="1"/>
  <c r="T425"/>
  <c r="W425" s="1"/>
  <c r="U425"/>
  <c r="L425"/>
  <c r="V425"/>
  <c r="T340"/>
  <c r="W340" s="1"/>
  <c r="U340"/>
  <c r="L340"/>
  <c r="V340"/>
  <c r="V336"/>
  <c r="T336"/>
  <c r="W336" s="1"/>
  <c r="U336"/>
  <c r="L336"/>
  <c r="T258"/>
  <c r="W258" s="1"/>
  <c r="V258"/>
  <c r="U258"/>
  <c r="L258"/>
  <c r="V426"/>
  <c r="L426"/>
  <c r="T426"/>
  <c r="W426" s="1"/>
  <c r="U426"/>
  <c r="T254"/>
  <c r="W254" s="1"/>
  <c r="L254"/>
  <c r="U254"/>
  <c r="V254"/>
  <c r="V419"/>
  <c r="U419"/>
  <c r="T419"/>
  <c r="W419" s="1"/>
  <c r="L419"/>
  <c r="L197"/>
  <c r="T197"/>
  <c r="W197" s="1"/>
  <c r="U197"/>
  <c r="V197"/>
  <c r="L478"/>
  <c r="U191"/>
  <c r="T191"/>
  <c r="W191" s="1"/>
  <c r="V191"/>
  <c r="L191"/>
  <c r="T196"/>
  <c r="W196" s="1"/>
  <c r="L196"/>
  <c r="U196"/>
  <c r="V196"/>
  <c r="T190"/>
  <c r="W190" s="1"/>
  <c r="L190"/>
  <c r="V190"/>
  <c r="U190"/>
  <c r="L194"/>
  <c r="T194"/>
  <c r="W194" s="1"/>
  <c r="V194"/>
  <c r="U194"/>
  <c r="U192"/>
  <c r="L192"/>
  <c r="V192"/>
  <c r="T192"/>
  <c r="W192" s="1"/>
  <c r="V193"/>
  <c r="U193"/>
  <c r="T193"/>
  <c r="W193" s="1"/>
  <c r="L193"/>
  <c r="U195"/>
  <c r="T195"/>
  <c r="W195" s="1"/>
  <c r="V195"/>
  <c r="L195"/>
  <c r="U485"/>
  <c r="V485"/>
  <c r="T485"/>
  <c r="W485" s="1"/>
  <c r="L485"/>
  <c r="V106"/>
  <c r="L106"/>
  <c r="U106"/>
  <c r="T106"/>
  <c r="W106" s="1"/>
  <c r="U325"/>
  <c r="L325"/>
  <c r="V325"/>
  <c r="T325"/>
  <c r="W325" s="1"/>
  <c r="L108"/>
  <c r="T108"/>
  <c r="W108" s="1"/>
  <c r="V108"/>
  <c r="U108"/>
  <c r="T103"/>
  <c r="W103" s="1"/>
  <c r="U103"/>
  <c r="V103"/>
  <c r="L103"/>
  <c r="T105"/>
  <c r="W105" s="1"/>
  <c r="U105"/>
  <c r="L105"/>
  <c r="V105"/>
  <c r="U483"/>
  <c r="L483"/>
  <c r="V483"/>
  <c r="T483"/>
  <c r="W483" s="1"/>
  <c r="U109"/>
  <c r="L109"/>
  <c r="T109"/>
  <c r="W109" s="1"/>
  <c r="V109"/>
  <c r="L411"/>
  <c r="U411"/>
  <c r="T411"/>
  <c r="W411" s="1"/>
  <c r="U408"/>
  <c r="L408"/>
  <c r="T408"/>
  <c r="W408" s="1"/>
  <c r="V408"/>
  <c r="U407"/>
  <c r="T407"/>
  <c r="W407" s="1"/>
  <c r="V407"/>
  <c r="L407"/>
  <c r="T198"/>
  <c r="W198" s="1"/>
  <c r="U198"/>
  <c r="L198"/>
  <c r="V198"/>
  <c r="T327"/>
  <c r="W327" s="1"/>
  <c r="L327"/>
  <c r="U327"/>
  <c r="V327"/>
  <c r="U326"/>
  <c r="L326"/>
  <c r="T326"/>
  <c r="W326" s="1"/>
  <c r="V326"/>
  <c r="U181"/>
  <c r="L181"/>
  <c r="T181"/>
  <c r="W181" s="1"/>
  <c r="V181"/>
  <c r="U180"/>
  <c r="V180"/>
  <c r="T180"/>
  <c r="W180" s="1"/>
  <c r="L180"/>
  <c r="U178"/>
  <c r="T178"/>
  <c r="W178" s="1"/>
  <c r="L178"/>
  <c r="V178"/>
  <c r="U323"/>
  <c r="T323"/>
  <c r="W323" s="1"/>
  <c r="L323"/>
  <c r="V323"/>
  <c r="U110"/>
  <c r="L110"/>
  <c r="V110"/>
  <c r="T110"/>
  <c r="W110" s="1"/>
  <c r="U324"/>
  <c r="T324"/>
  <c r="W324" s="1"/>
  <c r="V324"/>
  <c r="L324"/>
  <c r="L102"/>
  <c r="V102"/>
  <c r="U102"/>
  <c r="T102"/>
  <c r="W102" s="1"/>
  <c r="T175"/>
  <c r="W175" s="1"/>
  <c r="U175"/>
  <c r="V175"/>
  <c r="L175"/>
  <c r="T107"/>
  <c r="W107" s="1"/>
  <c r="L107"/>
  <c r="V107"/>
  <c r="U107"/>
  <c r="T177"/>
  <c r="W177" s="1"/>
  <c r="V177"/>
  <c r="U177"/>
  <c r="L177"/>
  <c r="T104"/>
  <c r="W104" s="1"/>
  <c r="V104"/>
  <c r="L104"/>
  <c r="U104"/>
  <c r="V11"/>
  <c r="V24"/>
  <c r="U24"/>
  <c r="U21"/>
  <c r="U8"/>
  <c r="V25"/>
  <c r="T25"/>
  <c r="W25" s="1"/>
  <c r="U23"/>
  <c r="T8"/>
  <c r="W8" s="1"/>
  <c r="W13" s="1"/>
  <c r="V21"/>
  <c r="U25"/>
  <c r="U11"/>
  <c r="V23"/>
  <c r="L24"/>
  <c r="L11"/>
  <c r="L21"/>
  <c r="V8"/>
  <c r="V13" s="1"/>
  <c r="T23"/>
  <c r="W23" s="1"/>
  <c r="U268"/>
  <c r="T268"/>
  <c r="W268" s="1"/>
  <c r="L268"/>
  <c r="V268"/>
  <c r="U246"/>
  <c r="T246"/>
  <c r="W246" s="1"/>
  <c r="V270"/>
  <c r="T270"/>
  <c r="W270" s="1"/>
  <c r="L270"/>
  <c r="U270"/>
  <c r="V246"/>
  <c r="T19"/>
  <c r="W19" s="1"/>
  <c r="L19"/>
  <c r="T15"/>
  <c r="W15" s="1"/>
  <c r="L15"/>
  <c r="U19"/>
  <c r="V19"/>
  <c r="U15"/>
  <c r="V15"/>
  <c r="V14"/>
  <c r="T14"/>
  <c r="W14" s="1"/>
  <c r="U14"/>
  <c r="V18"/>
  <c r="T18"/>
  <c r="W18" s="1"/>
  <c r="U18"/>
  <c r="T16"/>
  <c r="W16" s="1"/>
  <c r="U16"/>
  <c r="V16"/>
  <c r="U13" l="1"/>
  <c r="W26"/>
  <c r="I5" i="38" s="1"/>
  <c r="U26" i="7"/>
  <c r="V26"/>
  <c r="I12" i="38" l="1"/>
  <c r="J5"/>
  <c r="AE5"/>
  <c r="D30" i="39"/>
  <c r="AF5" i="38" l="1"/>
  <c r="AE12"/>
  <c r="AJ21" i="32"/>
  <c r="AN16"/>
  <c r="AM16"/>
  <c r="AL16"/>
  <c r="AN15"/>
  <c r="AM15"/>
  <c r="AL15"/>
  <c r="AN14"/>
  <c r="AM14"/>
  <c r="AL14"/>
  <c r="AN13"/>
  <c r="AM13"/>
  <c r="AL13"/>
  <c r="AN12"/>
  <c r="AM12"/>
  <c r="AL12"/>
  <c r="AN11"/>
  <c r="AM11"/>
  <c r="AL11"/>
  <c r="AN9"/>
  <c r="AM9"/>
  <c r="AL9"/>
  <c r="AN8"/>
  <c r="AM8"/>
  <c r="AL8"/>
  <c r="AN7"/>
  <c r="AM7"/>
  <c r="AL7"/>
  <c r="AN6"/>
  <c r="AM6"/>
  <c r="AL6"/>
  <c r="AN5"/>
  <c r="AM5"/>
  <c r="AL5"/>
  <c r="AN4"/>
  <c r="AM4"/>
  <c r="AL4"/>
  <c r="AM19" l="1"/>
  <c r="AM21" s="1"/>
  <c r="AN18"/>
  <c r="AM18" s="1"/>
  <c r="AL18"/>
  <c r="AL19"/>
  <c r="AL21" s="1"/>
  <c r="AN19"/>
  <c r="AN21" s="1"/>
  <c r="F24" i="15"/>
  <c r="E24"/>
  <c r="D24"/>
  <c r="C24"/>
  <c r="D25" l="1"/>
  <c r="E25"/>
  <c r="F25"/>
  <c r="P498" i="7" l="1"/>
  <c r="P497" l="1"/>
  <c r="P496"/>
  <c r="M488" l="1"/>
  <c r="J488"/>
  <c r="T488" s="1"/>
  <c r="W488" s="1"/>
  <c r="M479"/>
  <c r="L488" l="1"/>
  <c r="V488"/>
  <c r="U488" s="1"/>
  <c r="K482" l="1"/>
  <c r="K481"/>
  <c r="K480"/>
  <c r="M480" s="1"/>
  <c r="M477"/>
  <c r="O476"/>
  <c r="M476"/>
  <c r="R475"/>
  <c r="O475"/>
  <c r="M475"/>
  <c r="R474"/>
  <c r="O474"/>
  <c r="M474"/>
  <c r="R473"/>
  <c r="O473"/>
  <c r="M473"/>
  <c r="K471"/>
  <c r="J471"/>
  <c r="K470"/>
  <c r="M470" s="1"/>
  <c r="J470"/>
  <c r="V469"/>
  <c r="U469"/>
  <c r="T469"/>
  <c r="M469"/>
  <c r="L469"/>
  <c r="K468"/>
  <c r="M468" s="1"/>
  <c r="J468"/>
  <c r="K467"/>
  <c r="M467" s="1"/>
  <c r="J467"/>
  <c r="V466"/>
  <c r="U466"/>
  <c r="T466"/>
  <c r="M466"/>
  <c r="L466"/>
  <c r="V465"/>
  <c r="U465"/>
  <c r="T465"/>
  <c r="M465"/>
  <c r="L465"/>
  <c r="V464"/>
  <c r="U464"/>
  <c r="T464"/>
  <c r="M464"/>
  <c r="L464"/>
  <c r="V462"/>
  <c r="U462"/>
  <c r="T462"/>
  <c r="W462" s="1"/>
  <c r="M462"/>
  <c r="L462"/>
  <c r="V461"/>
  <c r="U461"/>
  <c r="T461"/>
  <c r="M461"/>
  <c r="L461"/>
  <c r="V460"/>
  <c r="U460"/>
  <c r="T460"/>
  <c r="M460"/>
  <c r="L460"/>
  <c r="V459"/>
  <c r="U459"/>
  <c r="T459"/>
  <c r="M459"/>
  <c r="L459"/>
  <c r="V458"/>
  <c r="U458"/>
  <c r="T458"/>
  <c r="M458"/>
  <c r="L458"/>
  <c r="V457"/>
  <c r="U457"/>
  <c r="T457"/>
  <c r="M457"/>
  <c r="L457"/>
  <c r="V456"/>
  <c r="U456"/>
  <c r="T456"/>
  <c r="M456"/>
  <c r="L456"/>
  <c r="V454"/>
  <c r="U454"/>
  <c r="T454"/>
  <c r="M454"/>
  <c r="L454"/>
  <c r="M453"/>
  <c r="V452"/>
  <c r="U452"/>
  <c r="T452"/>
  <c r="M452"/>
  <c r="L452"/>
  <c r="V451"/>
  <c r="U451"/>
  <c r="T451"/>
  <c r="M451"/>
  <c r="L451"/>
  <c r="V449"/>
  <c r="U449"/>
  <c r="T449"/>
  <c r="M449"/>
  <c r="L449"/>
  <c r="M447"/>
  <c r="T447"/>
  <c r="V446"/>
  <c r="U446"/>
  <c r="T446"/>
  <c r="M446"/>
  <c r="L446"/>
  <c r="M450"/>
  <c r="L450"/>
  <c r="M441"/>
  <c r="J441"/>
  <c r="T441" s="1"/>
  <c r="M440"/>
  <c r="J440"/>
  <c r="T440" s="1"/>
  <c r="M439"/>
  <c r="J439"/>
  <c r="L439" s="1"/>
  <c r="M438"/>
  <c r="J438"/>
  <c r="U438" s="1"/>
  <c r="M437"/>
  <c r="J437"/>
  <c r="L437" s="1"/>
  <c r="M435"/>
  <c r="R434"/>
  <c r="O434"/>
  <c r="M434"/>
  <c r="J434"/>
  <c r="L434" s="1"/>
  <c r="R433"/>
  <c r="O433"/>
  <c r="M433"/>
  <c r="J433"/>
  <c r="R432"/>
  <c r="O432"/>
  <c r="M432"/>
  <c r="J432"/>
  <c r="R431"/>
  <c r="O431"/>
  <c r="M431"/>
  <c r="J431"/>
  <c r="R430"/>
  <c r="O430"/>
  <c r="M430"/>
  <c r="J430"/>
  <c r="R429"/>
  <c r="O429"/>
  <c r="M429"/>
  <c r="J429"/>
  <c r="R428"/>
  <c r="O428"/>
  <c r="M428"/>
  <c r="J428"/>
  <c r="K418"/>
  <c r="K417"/>
  <c r="K416"/>
  <c r="K415"/>
  <c r="L413"/>
  <c r="M412"/>
  <c r="M405"/>
  <c r="M406"/>
  <c r="M409"/>
  <c r="M404"/>
  <c r="M403"/>
  <c r="M402"/>
  <c r="K401"/>
  <c r="J401"/>
  <c r="L401" s="1"/>
  <c r="K400"/>
  <c r="J400"/>
  <c r="I398"/>
  <c r="J398" s="1"/>
  <c r="I397"/>
  <c r="J397" s="1"/>
  <c r="I396"/>
  <c r="J396" s="1"/>
  <c r="V395"/>
  <c r="U395"/>
  <c r="T395"/>
  <c r="M395"/>
  <c r="L395"/>
  <c r="V394"/>
  <c r="U394"/>
  <c r="T394"/>
  <c r="M394"/>
  <c r="L394"/>
  <c r="V393"/>
  <c r="U393"/>
  <c r="T393"/>
  <c r="M393"/>
  <c r="L393"/>
  <c r="V392"/>
  <c r="U392"/>
  <c r="T392"/>
  <c r="M392"/>
  <c r="L392"/>
  <c r="V390"/>
  <c r="U390"/>
  <c r="T390"/>
  <c r="W390" s="1"/>
  <c r="M390"/>
  <c r="L390"/>
  <c r="V389"/>
  <c r="U389"/>
  <c r="T389"/>
  <c r="M389"/>
  <c r="L389"/>
  <c r="V388"/>
  <c r="U388"/>
  <c r="T388"/>
  <c r="M388"/>
  <c r="L388"/>
  <c r="V387"/>
  <c r="U387"/>
  <c r="T387"/>
  <c r="M387"/>
  <c r="L387"/>
  <c r="K386"/>
  <c r="M386" s="1"/>
  <c r="J386"/>
  <c r="K385"/>
  <c r="M385" s="1"/>
  <c r="J385"/>
  <c r="V383"/>
  <c r="U383"/>
  <c r="T383"/>
  <c r="W383" s="1"/>
  <c r="M383"/>
  <c r="L383"/>
  <c r="V382"/>
  <c r="U382"/>
  <c r="T382"/>
  <c r="M382"/>
  <c r="L382"/>
  <c r="V381"/>
  <c r="U381"/>
  <c r="T381"/>
  <c r="M381"/>
  <c r="L381"/>
  <c r="V380"/>
  <c r="U380"/>
  <c r="T380"/>
  <c r="M380"/>
  <c r="L380"/>
  <c r="V379"/>
  <c r="U379"/>
  <c r="T379"/>
  <c r="M379"/>
  <c r="L379"/>
  <c r="V377"/>
  <c r="U377"/>
  <c r="T377"/>
  <c r="W377" s="1"/>
  <c r="M377"/>
  <c r="L377"/>
  <c r="V376"/>
  <c r="U376"/>
  <c r="T376"/>
  <c r="M376"/>
  <c r="L376"/>
  <c r="V375"/>
  <c r="U375"/>
  <c r="T375"/>
  <c r="M375"/>
  <c r="L375"/>
  <c r="V374"/>
  <c r="U374"/>
  <c r="T374"/>
  <c r="M374"/>
  <c r="L374"/>
  <c r="V373"/>
  <c r="U373"/>
  <c r="T373"/>
  <c r="M373"/>
  <c r="L373"/>
  <c r="V371"/>
  <c r="U371"/>
  <c r="T371"/>
  <c r="W371" s="1"/>
  <c r="M371"/>
  <c r="L371"/>
  <c r="V370"/>
  <c r="U370"/>
  <c r="T370"/>
  <c r="M370"/>
  <c r="L370"/>
  <c r="V369"/>
  <c r="U369"/>
  <c r="T369"/>
  <c r="M369"/>
  <c r="L369"/>
  <c r="V368"/>
  <c r="U368"/>
  <c r="T368"/>
  <c r="M368"/>
  <c r="L368"/>
  <c r="V367"/>
  <c r="U367"/>
  <c r="T367"/>
  <c r="M367"/>
  <c r="L367"/>
  <c r="V365"/>
  <c r="U365"/>
  <c r="T365"/>
  <c r="W365" s="1"/>
  <c r="M365"/>
  <c r="L365"/>
  <c r="V364"/>
  <c r="U364"/>
  <c r="T364"/>
  <c r="M364"/>
  <c r="L364"/>
  <c r="V363"/>
  <c r="U363"/>
  <c r="T363"/>
  <c r="M363"/>
  <c r="L363"/>
  <c r="V362"/>
  <c r="U362"/>
  <c r="T362"/>
  <c r="M362"/>
  <c r="L362"/>
  <c r="V361"/>
  <c r="U361"/>
  <c r="T361"/>
  <c r="M361"/>
  <c r="L361"/>
  <c r="V360"/>
  <c r="U360"/>
  <c r="T360"/>
  <c r="M360"/>
  <c r="L360"/>
  <c r="K359"/>
  <c r="J359"/>
  <c r="K358"/>
  <c r="J358"/>
  <c r="K357"/>
  <c r="J357"/>
  <c r="K356"/>
  <c r="J356"/>
  <c r="K355"/>
  <c r="J355"/>
  <c r="M353"/>
  <c r="J353"/>
  <c r="M352"/>
  <c r="J352"/>
  <c r="L352" s="1"/>
  <c r="M351"/>
  <c r="J351"/>
  <c r="T351" s="1"/>
  <c r="M349"/>
  <c r="R347"/>
  <c r="O347"/>
  <c r="M347"/>
  <c r="J347"/>
  <c r="R346"/>
  <c r="O346"/>
  <c r="M346"/>
  <c r="J346"/>
  <c r="R345"/>
  <c r="O345"/>
  <c r="M345"/>
  <c r="J345"/>
  <c r="K335"/>
  <c r="K334"/>
  <c r="M334" s="1"/>
  <c r="K333"/>
  <c r="K332"/>
  <c r="M332" s="1"/>
  <c r="L330"/>
  <c r="M329"/>
  <c r="M320"/>
  <c r="M321"/>
  <c r="M319"/>
  <c r="M318"/>
  <c r="K317"/>
  <c r="J317"/>
  <c r="K316"/>
  <c r="M316" s="1"/>
  <c r="J316"/>
  <c r="L316" s="1"/>
  <c r="V314"/>
  <c r="U314"/>
  <c r="T314"/>
  <c r="W314" s="1"/>
  <c r="M314"/>
  <c r="L314"/>
  <c r="V313"/>
  <c r="U313"/>
  <c r="T313"/>
  <c r="M313"/>
  <c r="L313"/>
  <c r="V312"/>
  <c r="U312"/>
  <c r="T312"/>
  <c r="M312"/>
  <c r="L312"/>
  <c r="V311"/>
  <c r="U311"/>
  <c r="T311"/>
  <c r="M311"/>
  <c r="L311"/>
  <c r="V310"/>
  <c r="U310"/>
  <c r="T310"/>
  <c r="M310"/>
  <c r="L310"/>
  <c r="V308"/>
  <c r="U308"/>
  <c r="T308"/>
  <c r="W308" s="1"/>
  <c r="M308"/>
  <c r="L308"/>
  <c r="V307"/>
  <c r="U307"/>
  <c r="T307"/>
  <c r="M307"/>
  <c r="L307"/>
  <c r="V306"/>
  <c r="U306"/>
  <c r="T306"/>
  <c r="M306"/>
  <c r="L306"/>
  <c r="V305"/>
  <c r="U305"/>
  <c r="T305"/>
  <c r="M305"/>
  <c r="L305"/>
  <c r="K304"/>
  <c r="J304"/>
  <c r="K303"/>
  <c r="J303"/>
  <c r="V301"/>
  <c r="U301"/>
  <c r="T301"/>
  <c r="W301" s="1"/>
  <c r="M301"/>
  <c r="L301"/>
  <c r="V300"/>
  <c r="U300"/>
  <c r="T300"/>
  <c r="M300"/>
  <c r="L300"/>
  <c r="V299"/>
  <c r="U299"/>
  <c r="T299"/>
  <c r="M299"/>
  <c r="L299"/>
  <c r="V298"/>
  <c r="U298"/>
  <c r="T298"/>
  <c r="M298"/>
  <c r="L298"/>
  <c r="V297"/>
  <c r="U297"/>
  <c r="T297"/>
  <c r="M297"/>
  <c r="L297"/>
  <c r="V295"/>
  <c r="U295"/>
  <c r="T295"/>
  <c r="W295" s="1"/>
  <c r="M295"/>
  <c r="L295"/>
  <c r="V294"/>
  <c r="U294"/>
  <c r="T294"/>
  <c r="M294"/>
  <c r="L294"/>
  <c r="V293"/>
  <c r="U293"/>
  <c r="T293"/>
  <c r="M293"/>
  <c r="L293"/>
  <c r="V292"/>
  <c r="U292"/>
  <c r="T292"/>
  <c r="M292"/>
  <c r="L292"/>
  <c r="V291"/>
  <c r="U291"/>
  <c r="T291"/>
  <c r="M291"/>
  <c r="L291"/>
  <c r="V289"/>
  <c r="U289"/>
  <c r="T289"/>
  <c r="W289" s="1"/>
  <c r="M289"/>
  <c r="L289"/>
  <c r="V288"/>
  <c r="U288"/>
  <c r="T288"/>
  <c r="M288"/>
  <c r="L288"/>
  <c r="V287"/>
  <c r="U287"/>
  <c r="T287"/>
  <c r="M287"/>
  <c r="L287"/>
  <c r="V286"/>
  <c r="U286"/>
  <c r="T286"/>
  <c r="M286"/>
  <c r="L286"/>
  <c r="V285"/>
  <c r="U285"/>
  <c r="T285"/>
  <c r="M285"/>
  <c r="L285"/>
  <c r="V283"/>
  <c r="U283"/>
  <c r="T283"/>
  <c r="W283" s="1"/>
  <c r="M283"/>
  <c r="L283"/>
  <c r="V282"/>
  <c r="U282"/>
  <c r="T282"/>
  <c r="M282"/>
  <c r="L282"/>
  <c r="V281"/>
  <c r="U281"/>
  <c r="T281"/>
  <c r="M281"/>
  <c r="L281"/>
  <c r="V280"/>
  <c r="U280"/>
  <c r="T280"/>
  <c r="M280"/>
  <c r="L280"/>
  <c r="K279"/>
  <c r="J279"/>
  <c r="K278"/>
  <c r="M278" s="1"/>
  <c r="J278"/>
  <c r="L278" s="1"/>
  <c r="K277"/>
  <c r="M277" s="1"/>
  <c r="J277"/>
  <c r="K276"/>
  <c r="J276"/>
  <c r="L276" s="1"/>
  <c r="K275"/>
  <c r="M275" s="1"/>
  <c r="J275"/>
  <c r="M273"/>
  <c r="J273"/>
  <c r="M272"/>
  <c r="J272"/>
  <c r="L272" s="1"/>
  <c r="M271"/>
  <c r="J271"/>
  <c r="T271" s="1"/>
  <c r="M261"/>
  <c r="R267"/>
  <c r="O267"/>
  <c r="M267"/>
  <c r="J267"/>
  <c r="R266"/>
  <c r="O266"/>
  <c r="M266"/>
  <c r="J266"/>
  <c r="L266" s="1"/>
  <c r="R264"/>
  <c r="O264"/>
  <c r="M264"/>
  <c r="J264"/>
  <c r="K251"/>
  <c r="K250"/>
  <c r="M250" s="1"/>
  <c r="K249"/>
  <c r="K248"/>
  <c r="M248" s="1"/>
  <c r="L241"/>
  <c r="M240"/>
  <c r="M238"/>
  <c r="M245"/>
  <c r="M244"/>
  <c r="M226"/>
  <c r="M243"/>
  <c r="V237"/>
  <c r="U237"/>
  <c r="T237"/>
  <c r="W237" s="1"/>
  <c r="M237"/>
  <c r="L237"/>
  <c r="V263"/>
  <c r="U263"/>
  <c r="T263"/>
  <c r="M263"/>
  <c r="L263"/>
  <c r="V236"/>
  <c r="U236"/>
  <c r="T236"/>
  <c r="M236"/>
  <c r="L236"/>
  <c r="V235"/>
  <c r="U235"/>
  <c r="T235"/>
  <c r="M235"/>
  <c r="L235"/>
  <c r="V234"/>
  <c r="U234"/>
  <c r="T234"/>
  <c r="M234"/>
  <c r="L234"/>
  <c r="V232"/>
  <c r="U232"/>
  <c r="T232"/>
  <c r="M232"/>
  <c r="L232"/>
  <c r="V231"/>
  <c r="U231"/>
  <c r="T231"/>
  <c r="M231"/>
  <c r="L231"/>
  <c r="V230"/>
  <c r="U230"/>
  <c r="T230"/>
  <c r="M230"/>
  <c r="L230"/>
  <c r="J242"/>
  <c r="V228"/>
  <c r="U228"/>
  <c r="T228"/>
  <c r="M228"/>
  <c r="L228"/>
  <c r="V229"/>
  <c r="U229"/>
  <c r="T229"/>
  <c r="W229" s="1"/>
  <c r="M229"/>
  <c r="L229"/>
  <c r="V225"/>
  <c r="U225"/>
  <c r="T225"/>
  <c r="M225"/>
  <c r="L225"/>
  <c r="V224"/>
  <c r="U224"/>
  <c r="T224"/>
  <c r="M224"/>
  <c r="L224"/>
  <c r="V223"/>
  <c r="U223"/>
  <c r="T223"/>
  <c r="M223"/>
  <c r="L223"/>
  <c r="V222"/>
  <c r="U222"/>
  <c r="T222"/>
  <c r="M222"/>
  <c r="L222"/>
  <c r="V220"/>
  <c r="U220"/>
  <c r="T220"/>
  <c r="W220" s="1"/>
  <c r="M220"/>
  <c r="L220"/>
  <c r="V219"/>
  <c r="U219"/>
  <c r="T219"/>
  <c r="M219"/>
  <c r="L219"/>
  <c r="V218"/>
  <c r="U218"/>
  <c r="T218"/>
  <c r="M218"/>
  <c r="L218"/>
  <c r="V217"/>
  <c r="U217"/>
  <c r="T217"/>
  <c r="M217"/>
  <c r="L217"/>
  <c r="V216"/>
  <c r="U216"/>
  <c r="T216"/>
  <c r="M216"/>
  <c r="L216"/>
  <c r="V214"/>
  <c r="U214"/>
  <c r="T214"/>
  <c r="W214" s="1"/>
  <c r="M214"/>
  <c r="L214"/>
  <c r="V213"/>
  <c r="U213"/>
  <c r="T213"/>
  <c r="M213"/>
  <c r="L213"/>
  <c r="V212"/>
  <c r="U212"/>
  <c r="T212"/>
  <c r="M212"/>
  <c r="L212"/>
  <c r="V211"/>
  <c r="U211"/>
  <c r="T211"/>
  <c r="M211"/>
  <c r="L211"/>
  <c r="V209"/>
  <c r="U209"/>
  <c r="T209"/>
  <c r="W209" s="1"/>
  <c r="M209"/>
  <c r="L209"/>
  <c r="V208"/>
  <c r="U208"/>
  <c r="T208"/>
  <c r="M208"/>
  <c r="L208"/>
  <c r="V207"/>
  <c r="U207"/>
  <c r="T207"/>
  <c r="M207"/>
  <c r="L207"/>
  <c r="V206"/>
  <c r="U206"/>
  <c r="T206"/>
  <c r="M206"/>
  <c r="L206"/>
  <c r="V205"/>
  <c r="U205"/>
  <c r="T205"/>
  <c r="M205"/>
  <c r="L205"/>
  <c r="V204"/>
  <c r="U204"/>
  <c r="T204"/>
  <c r="M204"/>
  <c r="L204"/>
  <c r="M202"/>
  <c r="J202"/>
  <c r="L202" s="1"/>
  <c r="M200"/>
  <c r="M199"/>
  <c r="J199"/>
  <c r="K189"/>
  <c r="K188"/>
  <c r="K187"/>
  <c r="K186"/>
  <c r="L184"/>
  <c r="M183"/>
  <c r="M410"/>
  <c r="M179"/>
  <c r="K174"/>
  <c r="M174" s="1"/>
  <c r="J174"/>
  <c r="K173"/>
  <c r="J173"/>
  <c r="V171"/>
  <c r="U171"/>
  <c r="T171"/>
  <c r="W171" s="1"/>
  <c r="M171"/>
  <c r="L171"/>
  <c r="V170"/>
  <c r="U170"/>
  <c r="T170"/>
  <c r="M170"/>
  <c r="L170"/>
  <c r="V169"/>
  <c r="U169"/>
  <c r="T169"/>
  <c r="M169"/>
  <c r="L169"/>
  <c r="V168"/>
  <c r="U168"/>
  <c r="T168"/>
  <c r="M168"/>
  <c r="L168"/>
  <c r="V167"/>
  <c r="U167"/>
  <c r="T167"/>
  <c r="M167"/>
  <c r="L167"/>
  <c r="V165"/>
  <c r="U165"/>
  <c r="T165"/>
  <c r="W165" s="1"/>
  <c r="M165"/>
  <c r="L165"/>
  <c r="V164"/>
  <c r="U164"/>
  <c r="T164"/>
  <c r="M164"/>
  <c r="L164"/>
  <c r="V163"/>
  <c r="U163"/>
  <c r="T163"/>
  <c r="M163"/>
  <c r="L163"/>
  <c r="V162"/>
  <c r="U162"/>
  <c r="T162"/>
  <c r="M162"/>
  <c r="L162"/>
  <c r="K161"/>
  <c r="J161"/>
  <c r="K160"/>
  <c r="M160" s="1"/>
  <c r="J160"/>
  <c r="V158"/>
  <c r="U158"/>
  <c r="T158"/>
  <c r="W158" s="1"/>
  <c r="M158"/>
  <c r="L158"/>
  <c r="V157"/>
  <c r="U157"/>
  <c r="T157"/>
  <c r="M157"/>
  <c r="L157"/>
  <c r="V156"/>
  <c r="U156"/>
  <c r="T156"/>
  <c r="M156"/>
  <c r="L156"/>
  <c r="V155"/>
  <c r="U155"/>
  <c r="T155"/>
  <c r="M155"/>
  <c r="L155"/>
  <c r="V154"/>
  <c r="U154"/>
  <c r="T154"/>
  <c r="M154"/>
  <c r="L154"/>
  <c r="V152"/>
  <c r="U152"/>
  <c r="T152"/>
  <c r="W152" s="1"/>
  <c r="M152"/>
  <c r="L152"/>
  <c r="V151"/>
  <c r="U151"/>
  <c r="T151"/>
  <c r="M151"/>
  <c r="L151"/>
  <c r="V150"/>
  <c r="U150"/>
  <c r="T150"/>
  <c r="M150"/>
  <c r="L150"/>
  <c r="V149"/>
  <c r="U149"/>
  <c r="T149"/>
  <c r="M149"/>
  <c r="L149"/>
  <c r="V148"/>
  <c r="U148"/>
  <c r="T148"/>
  <c r="M148"/>
  <c r="L148"/>
  <c r="V146"/>
  <c r="U146"/>
  <c r="T146"/>
  <c r="W146" s="1"/>
  <c r="Y146" s="1"/>
  <c r="M146"/>
  <c r="L146"/>
  <c r="V145"/>
  <c r="U145"/>
  <c r="T145"/>
  <c r="M145"/>
  <c r="L145"/>
  <c r="V144"/>
  <c r="U144"/>
  <c r="T144"/>
  <c r="M144"/>
  <c r="L144"/>
  <c r="V143"/>
  <c r="U143"/>
  <c r="T143"/>
  <c r="M143"/>
  <c r="L143"/>
  <c r="V142"/>
  <c r="U142"/>
  <c r="T142"/>
  <c r="M142"/>
  <c r="L142"/>
  <c r="V140"/>
  <c r="U140"/>
  <c r="T140"/>
  <c r="W140" s="1"/>
  <c r="M140"/>
  <c r="L140"/>
  <c r="V139"/>
  <c r="U139"/>
  <c r="T139"/>
  <c r="M139"/>
  <c r="L139"/>
  <c r="V138"/>
  <c r="U138"/>
  <c r="T138"/>
  <c r="M138"/>
  <c r="L138"/>
  <c r="V137"/>
  <c r="U137"/>
  <c r="T137"/>
  <c r="M137"/>
  <c r="L137"/>
  <c r="K136"/>
  <c r="J136"/>
  <c r="K135"/>
  <c r="J135"/>
  <c r="K134"/>
  <c r="J134"/>
  <c r="K133"/>
  <c r="J133"/>
  <c r="K132"/>
  <c r="J132"/>
  <c r="L132" s="1"/>
  <c r="M128"/>
  <c r="J128"/>
  <c r="T128" s="1"/>
  <c r="W128" s="1"/>
  <c r="M127"/>
  <c r="J127"/>
  <c r="U127" s="1"/>
  <c r="M126"/>
  <c r="J126"/>
  <c r="M125"/>
  <c r="J125"/>
  <c r="U125" s="1"/>
  <c r="T125" s="1"/>
  <c r="M124"/>
  <c r="J124"/>
  <c r="V124" s="1"/>
  <c r="M123"/>
  <c r="J123"/>
  <c r="M121"/>
  <c r="M120"/>
  <c r="J120"/>
  <c r="M119"/>
  <c r="J119"/>
  <c r="M117"/>
  <c r="J117"/>
  <c r="M116"/>
  <c r="J116"/>
  <c r="L116" s="1"/>
  <c r="M115"/>
  <c r="J115"/>
  <c r="M114"/>
  <c r="J114"/>
  <c r="M113"/>
  <c r="J113"/>
  <c r="M112"/>
  <c r="J112"/>
  <c r="M111"/>
  <c r="J111"/>
  <c r="K101"/>
  <c r="K100"/>
  <c r="K99"/>
  <c r="K98"/>
  <c r="L96"/>
  <c r="M95"/>
  <c r="I89"/>
  <c r="I88"/>
  <c r="M87"/>
  <c r="V92"/>
  <c r="U92"/>
  <c r="T92"/>
  <c r="M92"/>
  <c r="L92"/>
  <c r="K91"/>
  <c r="K90"/>
  <c r="M86"/>
  <c r="V85"/>
  <c r="U85"/>
  <c r="T85"/>
  <c r="M85"/>
  <c r="L85"/>
  <c r="V83"/>
  <c r="U83"/>
  <c r="T83"/>
  <c r="W83" s="1"/>
  <c r="M83"/>
  <c r="L83"/>
  <c r="V82"/>
  <c r="U82"/>
  <c r="T82"/>
  <c r="M82"/>
  <c r="L82"/>
  <c r="V81"/>
  <c r="U81"/>
  <c r="T81"/>
  <c r="M81"/>
  <c r="L81"/>
  <c r="V80"/>
  <c r="U80"/>
  <c r="T80"/>
  <c r="M80"/>
  <c r="L80"/>
  <c r="V79"/>
  <c r="U79"/>
  <c r="T79"/>
  <c r="M79"/>
  <c r="L79"/>
  <c r="V78"/>
  <c r="U78"/>
  <c r="T78"/>
  <c r="M78"/>
  <c r="L78"/>
  <c r="V77"/>
  <c r="U77"/>
  <c r="T77"/>
  <c r="M77"/>
  <c r="L77"/>
  <c r="V76"/>
  <c r="U76"/>
  <c r="T76"/>
  <c r="M76"/>
  <c r="L76"/>
  <c r="K75"/>
  <c r="M75" s="1"/>
  <c r="J75"/>
  <c r="K74"/>
  <c r="M74" s="1"/>
  <c r="J74"/>
  <c r="V72"/>
  <c r="U72"/>
  <c r="T72"/>
  <c r="W72" s="1"/>
  <c r="M72"/>
  <c r="L72"/>
  <c r="V71"/>
  <c r="U71"/>
  <c r="T71"/>
  <c r="M71"/>
  <c r="L71"/>
  <c r="V70"/>
  <c r="U70"/>
  <c r="T70"/>
  <c r="M70"/>
  <c r="L70"/>
  <c r="V69"/>
  <c r="U69"/>
  <c r="T69"/>
  <c r="M69"/>
  <c r="L69"/>
  <c r="I68"/>
  <c r="I67"/>
  <c r="K67" s="1"/>
  <c r="J67" s="1"/>
  <c r="I66"/>
  <c r="K66" s="1"/>
  <c r="M66" s="1"/>
  <c r="V64"/>
  <c r="U64"/>
  <c r="T64"/>
  <c r="W64" s="1"/>
  <c r="M64"/>
  <c r="L64"/>
  <c r="K63"/>
  <c r="M63" s="1"/>
  <c r="J63"/>
  <c r="K62"/>
  <c r="M62" s="1"/>
  <c r="J62"/>
  <c r="K61"/>
  <c r="M61" s="1"/>
  <c r="J61"/>
  <c r="K60"/>
  <c r="J60"/>
  <c r="K59"/>
  <c r="M59" s="1"/>
  <c r="J59"/>
  <c r="L59" s="1"/>
  <c r="V58"/>
  <c r="U58"/>
  <c r="T58"/>
  <c r="M58"/>
  <c r="L58"/>
  <c r="V57"/>
  <c r="U57"/>
  <c r="T57"/>
  <c r="M57"/>
  <c r="L57"/>
  <c r="V56"/>
  <c r="U56"/>
  <c r="T56"/>
  <c r="M56"/>
  <c r="L56"/>
  <c r="V54"/>
  <c r="U54"/>
  <c r="T54"/>
  <c r="W54" s="1"/>
  <c r="M54"/>
  <c r="L54"/>
  <c r="V53"/>
  <c r="U53"/>
  <c r="T53"/>
  <c r="M53"/>
  <c r="L53"/>
  <c r="K52"/>
  <c r="M52" s="1"/>
  <c r="J52"/>
  <c r="K51"/>
  <c r="M51" s="1"/>
  <c r="J51"/>
  <c r="K50"/>
  <c r="M50" s="1"/>
  <c r="J50"/>
  <c r="K49"/>
  <c r="J49"/>
  <c r="L49" s="1"/>
  <c r="K48"/>
  <c r="M48" s="1"/>
  <c r="J48"/>
  <c r="K47"/>
  <c r="J47"/>
  <c r="K46"/>
  <c r="M46" s="1"/>
  <c r="J46"/>
  <c r="L46" s="1"/>
  <c r="V45"/>
  <c r="U45"/>
  <c r="T45"/>
  <c r="M45"/>
  <c r="L45"/>
  <c r="V43"/>
  <c r="U43"/>
  <c r="T43"/>
  <c r="W43" s="1"/>
  <c r="M43"/>
  <c r="L43"/>
  <c r="V378" l="1"/>
  <c r="U384"/>
  <c r="V147"/>
  <c r="U153"/>
  <c r="U210"/>
  <c r="V290"/>
  <c r="V153"/>
  <c r="U159"/>
  <c r="V210"/>
  <c r="V233"/>
  <c r="V384"/>
  <c r="V159"/>
  <c r="U172"/>
  <c r="U215"/>
  <c r="U221"/>
  <c r="V302"/>
  <c r="U315"/>
  <c r="U372"/>
  <c r="U147"/>
  <c r="V172"/>
  <c r="V215"/>
  <c r="V221"/>
  <c r="U290"/>
  <c r="V315"/>
  <c r="V372"/>
  <c r="U378"/>
  <c r="U233"/>
  <c r="U296"/>
  <c r="U463"/>
  <c r="V296"/>
  <c r="U302"/>
  <c r="V463"/>
  <c r="V134"/>
  <c r="T136"/>
  <c r="M136" s="1"/>
  <c r="V386"/>
  <c r="V75"/>
  <c r="U303"/>
  <c r="U355"/>
  <c r="V357"/>
  <c r="T359"/>
  <c r="M359" s="1"/>
  <c r="V400"/>
  <c r="T160"/>
  <c r="W160" s="1"/>
  <c r="T52"/>
  <c r="W52" s="1"/>
  <c r="U468"/>
  <c r="T47"/>
  <c r="M47" s="1"/>
  <c r="T161"/>
  <c r="W161" s="1"/>
  <c r="T275"/>
  <c r="W275" s="1"/>
  <c r="V277"/>
  <c r="V385"/>
  <c r="V471"/>
  <c r="U471" s="1"/>
  <c r="L125"/>
  <c r="V199"/>
  <c r="U111"/>
  <c r="U113"/>
  <c r="U345"/>
  <c r="U347"/>
  <c r="U63"/>
  <c r="V74"/>
  <c r="V117"/>
  <c r="V135"/>
  <c r="U174"/>
  <c r="V264"/>
  <c r="T267"/>
  <c r="U304"/>
  <c r="T304" s="1"/>
  <c r="M304" s="1"/>
  <c r="U356"/>
  <c r="V51"/>
  <c r="V61"/>
  <c r="J66"/>
  <c r="V66" s="1"/>
  <c r="L74"/>
  <c r="L75"/>
  <c r="V114"/>
  <c r="V276"/>
  <c r="U279"/>
  <c r="T428"/>
  <c r="W428" s="1"/>
  <c r="T429"/>
  <c r="W429" s="1"/>
  <c r="T430"/>
  <c r="W430" s="1"/>
  <c r="T431"/>
  <c r="W431" s="1"/>
  <c r="T432"/>
  <c r="W432" s="1"/>
  <c r="T346"/>
  <c r="W346" s="1"/>
  <c r="T115"/>
  <c r="W115" s="1"/>
  <c r="V136"/>
  <c r="W149"/>
  <c r="V161"/>
  <c r="U173"/>
  <c r="W217"/>
  <c r="W281"/>
  <c r="W291"/>
  <c r="W312"/>
  <c r="T352"/>
  <c r="W352" s="1"/>
  <c r="T355"/>
  <c r="M355" s="1"/>
  <c r="W392"/>
  <c r="U48"/>
  <c r="T116"/>
  <c r="W116" s="1"/>
  <c r="W168"/>
  <c r="W285"/>
  <c r="U433"/>
  <c r="U60"/>
  <c r="L160"/>
  <c r="L63"/>
  <c r="L264"/>
  <c r="L467"/>
  <c r="T264"/>
  <c r="W264" s="1"/>
  <c r="T266"/>
  <c r="W266" s="1"/>
  <c r="V345"/>
  <c r="L271"/>
  <c r="L438"/>
  <c r="V49"/>
  <c r="V63"/>
  <c r="W92"/>
  <c r="L111"/>
  <c r="U116"/>
  <c r="L117"/>
  <c r="T124"/>
  <c r="W124" s="1"/>
  <c r="W145"/>
  <c r="W155"/>
  <c r="W162"/>
  <c r="L199"/>
  <c r="W205"/>
  <c r="W213"/>
  <c r="W223"/>
  <c r="W230"/>
  <c r="W235"/>
  <c r="M279"/>
  <c r="W306"/>
  <c r="W310"/>
  <c r="U317"/>
  <c r="L346"/>
  <c r="V347"/>
  <c r="W360"/>
  <c r="W364"/>
  <c r="W374"/>
  <c r="W394"/>
  <c r="V450"/>
  <c r="L447"/>
  <c r="V59"/>
  <c r="W78"/>
  <c r="W82"/>
  <c r="V115"/>
  <c r="W139"/>
  <c r="V160"/>
  <c r="W170"/>
  <c r="V275"/>
  <c r="T276"/>
  <c r="M276" s="1"/>
  <c r="W293"/>
  <c r="W297"/>
  <c r="U346"/>
  <c r="L347"/>
  <c r="T347"/>
  <c r="L351"/>
  <c r="L355"/>
  <c r="W368"/>
  <c r="W382"/>
  <c r="L440"/>
  <c r="T450"/>
  <c r="W450" s="1"/>
  <c r="W458"/>
  <c r="W466"/>
  <c r="W45"/>
  <c r="V48"/>
  <c r="W53"/>
  <c r="T62"/>
  <c r="W62" s="1"/>
  <c r="L115"/>
  <c r="V116"/>
  <c r="T117"/>
  <c r="W117" s="1"/>
  <c r="L124"/>
  <c r="V128"/>
  <c r="W143"/>
  <c r="W157"/>
  <c r="W164"/>
  <c r="T199"/>
  <c r="W199" s="1"/>
  <c r="W207"/>
  <c r="W211"/>
  <c r="W225"/>
  <c r="W232"/>
  <c r="W263"/>
  <c r="L275"/>
  <c r="U278"/>
  <c r="L303"/>
  <c r="V351"/>
  <c r="W362"/>
  <c r="W376"/>
  <c r="W388"/>
  <c r="W446"/>
  <c r="L48"/>
  <c r="T49"/>
  <c r="M49" s="1"/>
  <c r="U51"/>
  <c r="W57"/>
  <c r="L61"/>
  <c r="W70"/>
  <c r="W76"/>
  <c r="W80"/>
  <c r="L134"/>
  <c r="W137"/>
  <c r="W151"/>
  <c r="L174"/>
  <c r="W219"/>
  <c r="V278"/>
  <c r="W287"/>
  <c r="W299"/>
  <c r="T303"/>
  <c r="M303" s="1"/>
  <c r="M317"/>
  <c r="L345"/>
  <c r="T345"/>
  <c r="W345" s="1"/>
  <c r="V346"/>
  <c r="L357"/>
  <c r="V359"/>
  <c r="W370"/>
  <c r="W380"/>
  <c r="L400"/>
  <c r="U434"/>
  <c r="T434" s="1"/>
  <c r="W434" s="1"/>
  <c r="W451"/>
  <c r="W456"/>
  <c r="W460"/>
  <c r="W464"/>
  <c r="W469"/>
  <c r="T67"/>
  <c r="M67" s="1"/>
  <c r="L67"/>
  <c r="U67"/>
  <c r="V67"/>
  <c r="L133"/>
  <c r="T133"/>
  <c r="M133" s="1"/>
  <c r="V133"/>
  <c r="V112"/>
  <c r="T112"/>
  <c r="W112" s="1"/>
  <c r="L112"/>
  <c r="T123"/>
  <c r="W123" s="1"/>
  <c r="L123"/>
  <c r="W125"/>
  <c r="T126"/>
  <c r="W126" s="1"/>
  <c r="V126"/>
  <c r="L126"/>
  <c r="U62"/>
  <c r="V46"/>
  <c r="T50"/>
  <c r="W50" s="1"/>
  <c r="L51"/>
  <c r="W56"/>
  <c r="T60"/>
  <c r="W60" s="1"/>
  <c r="W69"/>
  <c r="T74"/>
  <c r="W74" s="1"/>
  <c r="T75"/>
  <c r="W75" s="1"/>
  <c r="U112"/>
  <c r="U115"/>
  <c r="T120"/>
  <c r="W120" s="1"/>
  <c r="L120"/>
  <c r="V120"/>
  <c r="V127"/>
  <c r="L127"/>
  <c r="T127"/>
  <c r="W127" s="1"/>
  <c r="T135"/>
  <c r="M135" s="1"/>
  <c r="L135" s="1"/>
  <c r="U135"/>
  <c r="M60"/>
  <c r="U61"/>
  <c r="T61" s="1"/>
  <c r="W61" s="1"/>
  <c r="L62"/>
  <c r="T63"/>
  <c r="W63" s="1"/>
  <c r="U120"/>
  <c r="U133"/>
  <c r="V113"/>
  <c r="T113"/>
  <c r="W113" s="1"/>
  <c r="L113"/>
  <c r="U114"/>
  <c r="T119"/>
  <c r="W119" s="1"/>
  <c r="L119"/>
  <c r="V119"/>
  <c r="U128"/>
  <c r="U132"/>
  <c r="V132"/>
  <c r="T132"/>
  <c r="M132" s="1"/>
  <c r="U47"/>
  <c r="V50"/>
  <c r="U50" s="1"/>
  <c r="U46"/>
  <c r="T46" s="1"/>
  <c r="W46" s="1"/>
  <c r="L47"/>
  <c r="T48"/>
  <c r="W48" s="1"/>
  <c r="L52"/>
  <c r="V52"/>
  <c r="V47"/>
  <c r="U49"/>
  <c r="L50"/>
  <c r="T51"/>
  <c r="W51" s="1"/>
  <c r="U52"/>
  <c r="W58"/>
  <c r="U59"/>
  <c r="T59" s="1"/>
  <c r="W59" s="1"/>
  <c r="L60"/>
  <c r="V60"/>
  <c r="V62"/>
  <c r="J68"/>
  <c r="W71"/>
  <c r="T114"/>
  <c r="W114" s="1"/>
  <c r="U117"/>
  <c r="U119"/>
  <c r="V123"/>
  <c r="U123" s="1"/>
  <c r="U126"/>
  <c r="U75"/>
  <c r="W77"/>
  <c r="W81"/>
  <c r="T111"/>
  <c r="W111" s="1"/>
  <c r="L114"/>
  <c r="U124"/>
  <c r="L128"/>
  <c r="T134"/>
  <c r="M134" s="1"/>
  <c r="U136"/>
  <c r="W138"/>
  <c r="W142"/>
  <c r="W150"/>
  <c r="W154"/>
  <c r="U161"/>
  <c r="W163"/>
  <c r="W167"/>
  <c r="V173"/>
  <c r="T202"/>
  <c r="W202" s="1"/>
  <c r="W204"/>
  <c r="W208"/>
  <c r="W212"/>
  <c r="W216"/>
  <c r="W224"/>
  <c r="W228"/>
  <c r="W231"/>
  <c r="W236"/>
  <c r="L267"/>
  <c r="V271"/>
  <c r="U271" s="1"/>
  <c r="T272"/>
  <c r="W272" s="1"/>
  <c r="L273"/>
  <c r="U276"/>
  <c r="L277"/>
  <c r="T279"/>
  <c r="W279" s="1"/>
  <c r="W280"/>
  <c r="W288"/>
  <c r="W292"/>
  <c r="W300"/>
  <c r="V304"/>
  <c r="W307"/>
  <c r="W311"/>
  <c r="T317"/>
  <c r="U351"/>
  <c r="L353"/>
  <c r="V353"/>
  <c r="V356"/>
  <c r="T357"/>
  <c r="M357" s="1"/>
  <c r="U359"/>
  <c r="W361"/>
  <c r="W369"/>
  <c r="W373"/>
  <c r="W381"/>
  <c r="U385"/>
  <c r="L386"/>
  <c r="W389"/>
  <c r="W393"/>
  <c r="L396"/>
  <c r="K396" s="1"/>
  <c r="M396" s="1"/>
  <c r="T401"/>
  <c r="M401" s="1"/>
  <c r="V428"/>
  <c r="V429"/>
  <c r="V430"/>
  <c r="V431"/>
  <c r="V432"/>
  <c r="V438"/>
  <c r="U440"/>
  <c r="U441"/>
  <c r="W449"/>
  <c r="L453"/>
  <c r="V453"/>
  <c r="W459"/>
  <c r="V467"/>
  <c r="T471"/>
  <c r="W471" s="1"/>
  <c r="V273"/>
  <c r="U273" s="1"/>
  <c r="U277"/>
  <c r="V303"/>
  <c r="V316"/>
  <c r="U353"/>
  <c r="V355"/>
  <c r="U358"/>
  <c r="T385"/>
  <c r="W385" s="1"/>
  <c r="U386"/>
  <c r="K397"/>
  <c r="U397" s="1"/>
  <c r="U400"/>
  <c r="U428"/>
  <c r="U429"/>
  <c r="U430"/>
  <c r="U431"/>
  <c r="U432"/>
  <c r="V433"/>
  <c r="V437"/>
  <c r="U439"/>
  <c r="W447"/>
  <c r="V447" s="1"/>
  <c r="U453"/>
  <c r="U467"/>
  <c r="L468"/>
  <c r="V468"/>
  <c r="L470"/>
  <c r="V470"/>
  <c r="M471"/>
  <c r="U74"/>
  <c r="W79"/>
  <c r="V111"/>
  <c r="V125"/>
  <c r="L136"/>
  <c r="W144"/>
  <c r="W148"/>
  <c r="W156"/>
  <c r="U160"/>
  <c r="M161"/>
  <c r="L161" s="1"/>
  <c r="W169"/>
  <c r="T173"/>
  <c r="M173" s="1"/>
  <c r="L173" s="1"/>
  <c r="U199"/>
  <c r="W206"/>
  <c r="W218"/>
  <c r="W222"/>
  <c r="W234"/>
  <c r="U264"/>
  <c r="V266"/>
  <c r="U266" s="1"/>
  <c r="T273"/>
  <c r="W273" s="1"/>
  <c r="U275"/>
  <c r="T277"/>
  <c r="W277" s="1"/>
  <c r="L279"/>
  <c r="V279"/>
  <c r="W282"/>
  <c r="W286"/>
  <c r="W294"/>
  <c r="W298"/>
  <c r="L304"/>
  <c r="W305"/>
  <c r="W313"/>
  <c r="U316"/>
  <c r="T316" s="1"/>
  <c r="W316" s="1"/>
  <c r="L317"/>
  <c r="V317"/>
  <c r="W351"/>
  <c r="V352"/>
  <c r="U352" s="1"/>
  <c r="T353"/>
  <c r="W353" s="1"/>
  <c r="T356"/>
  <c r="M356" s="1"/>
  <c r="L356" s="1"/>
  <c r="T358"/>
  <c r="M358" s="1"/>
  <c r="L359"/>
  <c r="W363"/>
  <c r="W367"/>
  <c r="W375"/>
  <c r="W379"/>
  <c r="T386"/>
  <c r="W386" s="1"/>
  <c r="W387"/>
  <c r="W395"/>
  <c r="T400"/>
  <c r="M400" s="1"/>
  <c r="L428"/>
  <c r="L429"/>
  <c r="L430"/>
  <c r="L431"/>
  <c r="L432"/>
  <c r="L433"/>
  <c r="V434"/>
  <c r="U437"/>
  <c r="T437" s="1"/>
  <c r="W437" s="1"/>
  <c r="T438"/>
  <c r="W438" s="1"/>
  <c r="T439"/>
  <c r="W439" s="1"/>
  <c r="V439" s="1"/>
  <c r="L441"/>
  <c r="W441"/>
  <c r="U450"/>
  <c r="U447"/>
  <c r="W452"/>
  <c r="T453"/>
  <c r="W453" s="1"/>
  <c r="W454"/>
  <c r="W457"/>
  <c r="W461"/>
  <c r="W465"/>
  <c r="T467"/>
  <c r="W467" s="1"/>
  <c r="U470"/>
  <c r="L471"/>
  <c r="U134"/>
  <c r="T174"/>
  <c r="V202"/>
  <c r="U202" s="1"/>
  <c r="K242"/>
  <c r="M242" s="1"/>
  <c r="L242" s="1"/>
  <c r="V267"/>
  <c r="U267" s="1"/>
  <c r="W271"/>
  <c r="V272"/>
  <c r="U272" s="1"/>
  <c r="T278"/>
  <c r="W278" s="1"/>
  <c r="U357"/>
  <c r="L358"/>
  <c r="L385"/>
  <c r="U401"/>
  <c r="T433"/>
  <c r="W433" s="1"/>
  <c r="W440"/>
  <c r="V440" s="1"/>
  <c r="V441"/>
  <c r="T468"/>
  <c r="W468" s="1"/>
  <c r="T470"/>
  <c r="W470" s="1"/>
  <c r="V42"/>
  <c r="U42"/>
  <c r="T42"/>
  <c r="M42"/>
  <c r="L42"/>
  <c r="V41"/>
  <c r="U41"/>
  <c r="T41"/>
  <c r="M41"/>
  <c r="L41"/>
  <c r="V40"/>
  <c r="U40"/>
  <c r="T40"/>
  <c r="M40"/>
  <c r="L40"/>
  <c r="V39"/>
  <c r="U39"/>
  <c r="T39"/>
  <c r="M39"/>
  <c r="L39"/>
  <c r="V37"/>
  <c r="U37"/>
  <c r="T37"/>
  <c r="W37" s="1"/>
  <c r="M37"/>
  <c r="L37"/>
  <c r="V36"/>
  <c r="U36"/>
  <c r="T36"/>
  <c r="M36"/>
  <c r="L36"/>
  <c r="V35"/>
  <c r="U35"/>
  <c r="T35"/>
  <c r="M35"/>
  <c r="L35"/>
  <c r="V34"/>
  <c r="U34"/>
  <c r="T34"/>
  <c r="M34"/>
  <c r="L34"/>
  <c r="V33"/>
  <c r="U33"/>
  <c r="T33"/>
  <c r="M33"/>
  <c r="L33"/>
  <c r="V32"/>
  <c r="U32"/>
  <c r="T32"/>
  <c r="M32"/>
  <c r="L32"/>
  <c r="K31"/>
  <c r="J31"/>
  <c r="K30"/>
  <c r="J30"/>
  <c r="L30" s="1"/>
  <c r="K28"/>
  <c r="J28"/>
  <c r="K27"/>
  <c r="J27"/>
  <c r="K29"/>
  <c r="J29"/>
  <c r="W302" l="1"/>
  <c r="V391"/>
  <c r="X489"/>
  <c r="X495"/>
  <c r="X494"/>
  <c r="L66"/>
  <c r="W359"/>
  <c r="V141"/>
  <c r="W372"/>
  <c r="V84"/>
  <c r="U309"/>
  <c r="W153"/>
  <c r="V166"/>
  <c r="U284"/>
  <c r="U44"/>
  <c r="U472"/>
  <c r="V309"/>
  <c r="V472"/>
  <c r="W384"/>
  <c r="W136"/>
  <c r="V65"/>
  <c r="V55"/>
  <c r="V44"/>
  <c r="U166"/>
  <c r="W233"/>
  <c r="W172"/>
  <c r="V284"/>
  <c r="W296"/>
  <c r="U84"/>
  <c r="W378"/>
  <c r="W210"/>
  <c r="W147"/>
  <c r="W463"/>
  <c r="W166"/>
  <c r="U366"/>
  <c r="W391"/>
  <c r="W221"/>
  <c r="W84"/>
  <c r="W65"/>
  <c r="W215"/>
  <c r="W315"/>
  <c r="U65"/>
  <c r="U391"/>
  <c r="W159"/>
  <c r="U141"/>
  <c r="W472"/>
  <c r="W290"/>
  <c r="U55"/>
  <c r="W47"/>
  <c r="U66"/>
  <c r="W303"/>
  <c r="W49"/>
  <c r="W135"/>
  <c r="U396"/>
  <c r="W400"/>
  <c r="W357"/>
  <c r="W276"/>
  <c r="W284" s="1"/>
  <c r="T31"/>
  <c r="M31" s="1"/>
  <c r="W133"/>
  <c r="W356"/>
  <c r="W355"/>
  <c r="W304"/>
  <c r="T66"/>
  <c r="W66" s="1"/>
  <c r="W39"/>
  <c r="V30"/>
  <c r="V27"/>
  <c r="V29"/>
  <c r="L27"/>
  <c r="W41"/>
  <c r="V396"/>
  <c r="U31"/>
  <c r="W35"/>
  <c r="W132"/>
  <c r="T29"/>
  <c r="M29" s="1"/>
  <c r="T28"/>
  <c r="M28" s="1"/>
  <c r="L31"/>
  <c r="W34"/>
  <c r="W42"/>
  <c r="W173"/>
  <c r="T396"/>
  <c r="W396" s="1"/>
  <c r="V242"/>
  <c r="T397"/>
  <c r="J335"/>
  <c r="J333"/>
  <c r="J329"/>
  <c r="J319"/>
  <c r="J245"/>
  <c r="J226"/>
  <c r="J188"/>
  <c r="J186"/>
  <c r="J410"/>
  <c r="J417"/>
  <c r="J412"/>
  <c r="J406"/>
  <c r="J404"/>
  <c r="J402"/>
  <c r="J349"/>
  <c r="J334"/>
  <c r="J332"/>
  <c r="J261"/>
  <c r="J249"/>
  <c r="J240"/>
  <c r="J189"/>
  <c r="K184"/>
  <c r="J101"/>
  <c r="K96"/>
  <c r="J87"/>
  <c r="J94"/>
  <c r="J90"/>
  <c r="J435"/>
  <c r="J418"/>
  <c r="J415"/>
  <c r="K330"/>
  <c r="J318"/>
  <c r="J251"/>
  <c r="J248"/>
  <c r="J238"/>
  <c r="J244"/>
  <c r="J243"/>
  <c r="J187"/>
  <c r="J416"/>
  <c r="K413"/>
  <c r="J405"/>
  <c r="J409"/>
  <c r="J403"/>
  <c r="J320"/>
  <c r="J250"/>
  <c r="K241"/>
  <c r="J200"/>
  <c r="J183"/>
  <c r="J179"/>
  <c r="J95"/>
  <c r="J93"/>
  <c r="J91"/>
  <c r="J86"/>
  <c r="J89"/>
  <c r="J88"/>
  <c r="J121"/>
  <c r="J100"/>
  <c r="J99"/>
  <c r="J98"/>
  <c r="W32"/>
  <c r="P500"/>
  <c r="J476"/>
  <c r="J475"/>
  <c r="J474"/>
  <c r="J473"/>
  <c r="U28"/>
  <c r="V397"/>
  <c r="L29"/>
  <c r="U27"/>
  <c r="L28"/>
  <c r="U30"/>
  <c r="V31"/>
  <c r="W33"/>
  <c r="T242"/>
  <c r="W242" s="1"/>
  <c r="W134"/>
  <c r="U29"/>
  <c r="W67"/>
  <c r="T27"/>
  <c r="M27" s="1"/>
  <c r="V28"/>
  <c r="T30"/>
  <c r="M30" s="1"/>
  <c r="W36"/>
  <c r="W40"/>
  <c r="W358"/>
  <c r="V358" s="1"/>
  <c r="V366" s="1"/>
  <c r="U242"/>
  <c r="W55" l="1"/>
  <c r="U38"/>
  <c r="W141"/>
  <c r="W366"/>
  <c r="W44"/>
  <c r="V38"/>
  <c r="W309"/>
  <c r="W28"/>
  <c r="W29"/>
  <c r="W31"/>
  <c r="U100"/>
  <c r="T100"/>
  <c r="M100" s="1"/>
  <c r="L100" s="1"/>
  <c r="V100"/>
  <c r="L91"/>
  <c r="U91"/>
  <c r="V91"/>
  <c r="T91"/>
  <c r="L320"/>
  <c r="T320"/>
  <c r="W320" s="1"/>
  <c r="V320" s="1"/>
  <c r="U320"/>
  <c r="W174"/>
  <c r="V174" s="1"/>
  <c r="L251"/>
  <c r="U251"/>
  <c r="T251" s="1"/>
  <c r="V251"/>
  <c r="U101"/>
  <c r="L101"/>
  <c r="V101"/>
  <c r="T101"/>
  <c r="T334"/>
  <c r="W334" s="1"/>
  <c r="U334"/>
  <c r="V334"/>
  <c r="L334"/>
  <c r="T480"/>
  <c r="W480" s="1"/>
  <c r="U480"/>
  <c r="V480"/>
  <c r="L480"/>
  <c r="V188"/>
  <c r="U188" s="1"/>
  <c r="L188"/>
  <c r="T188"/>
  <c r="M188" s="1"/>
  <c r="V319"/>
  <c r="U319" s="1"/>
  <c r="L319"/>
  <c r="T319"/>
  <c r="W319" s="1"/>
  <c r="M397"/>
  <c r="L397" s="1"/>
  <c r="W397"/>
  <c r="W27"/>
  <c r="L88"/>
  <c r="K88" s="1"/>
  <c r="U88" s="1"/>
  <c r="V183"/>
  <c r="L183"/>
  <c r="T183"/>
  <c r="W183" s="1"/>
  <c r="U183"/>
  <c r="T243"/>
  <c r="W243" s="1"/>
  <c r="U243"/>
  <c r="V243"/>
  <c r="L243"/>
  <c r="L418"/>
  <c r="T418"/>
  <c r="U418"/>
  <c r="V418"/>
  <c r="U90"/>
  <c r="L90"/>
  <c r="V90"/>
  <c r="T90"/>
  <c r="M90" s="1"/>
  <c r="T249"/>
  <c r="M249" s="1"/>
  <c r="U249"/>
  <c r="V249"/>
  <c r="L249"/>
  <c r="T406"/>
  <c r="W406" s="1"/>
  <c r="U406"/>
  <c r="V406"/>
  <c r="L406"/>
  <c r="U473"/>
  <c r="V473"/>
  <c r="T473"/>
  <c r="W473" s="1"/>
  <c r="L473"/>
  <c r="U476"/>
  <c r="V476"/>
  <c r="T476"/>
  <c r="W476" s="1"/>
  <c r="L476"/>
  <c r="T99"/>
  <c r="M99" s="1"/>
  <c r="V99"/>
  <c r="L99"/>
  <c r="U99"/>
  <c r="T179"/>
  <c r="W179" s="1"/>
  <c r="U179"/>
  <c r="V179"/>
  <c r="L179"/>
  <c r="W249"/>
  <c r="U250"/>
  <c r="V250"/>
  <c r="L250"/>
  <c r="T250"/>
  <c r="W250" s="1"/>
  <c r="V405"/>
  <c r="L405"/>
  <c r="T405"/>
  <c r="W405" s="1"/>
  <c r="U405"/>
  <c r="L187"/>
  <c r="T187"/>
  <c r="M187" s="1"/>
  <c r="U187"/>
  <c r="V187"/>
  <c r="V248"/>
  <c r="L248"/>
  <c r="T248"/>
  <c r="W248" s="1"/>
  <c r="U248"/>
  <c r="L415"/>
  <c r="T415"/>
  <c r="M415" s="1"/>
  <c r="U415"/>
  <c r="V482"/>
  <c r="L482"/>
  <c r="U482"/>
  <c r="T482"/>
  <c r="M482" s="1"/>
  <c r="U96"/>
  <c r="M96"/>
  <c r="T96"/>
  <c r="W96" s="1"/>
  <c r="V96"/>
  <c r="T240"/>
  <c r="W240" s="1"/>
  <c r="U240"/>
  <c r="V240"/>
  <c r="L240"/>
  <c r="T332"/>
  <c r="W332" s="1"/>
  <c r="U332"/>
  <c r="V332"/>
  <c r="L332"/>
  <c r="T404"/>
  <c r="W404" s="1"/>
  <c r="U404"/>
  <c r="V404"/>
  <c r="L404"/>
  <c r="T417"/>
  <c r="M417" s="1"/>
  <c r="U417"/>
  <c r="L417"/>
  <c r="U186"/>
  <c r="V186"/>
  <c r="L186"/>
  <c r="T186"/>
  <c r="M186" s="1"/>
  <c r="U335"/>
  <c r="L335"/>
  <c r="T335"/>
  <c r="W30"/>
  <c r="V98"/>
  <c r="T98"/>
  <c r="M98" s="1"/>
  <c r="L98"/>
  <c r="U98"/>
  <c r="W85"/>
  <c r="U86"/>
  <c r="L86"/>
  <c r="T86"/>
  <c r="W86" s="1"/>
  <c r="V241"/>
  <c r="M241"/>
  <c r="T241"/>
  <c r="W241" s="1"/>
  <c r="U241"/>
  <c r="V416"/>
  <c r="L416"/>
  <c r="T416"/>
  <c r="M416" s="1"/>
  <c r="U416"/>
  <c r="T238"/>
  <c r="W238" s="1"/>
  <c r="W239" s="1"/>
  <c r="U238"/>
  <c r="U239" s="1"/>
  <c r="V238"/>
  <c r="V239" s="1"/>
  <c r="L238"/>
  <c r="T477"/>
  <c r="W477" s="1"/>
  <c r="V477"/>
  <c r="U477" s="1"/>
  <c r="L477"/>
  <c r="T189"/>
  <c r="U189"/>
  <c r="V189"/>
  <c r="L189"/>
  <c r="T321"/>
  <c r="W321" s="1"/>
  <c r="U321"/>
  <c r="V321"/>
  <c r="L321"/>
  <c r="T412"/>
  <c r="W412" s="1"/>
  <c r="U412"/>
  <c r="V412"/>
  <c r="L412"/>
  <c r="U410"/>
  <c r="V410"/>
  <c r="L410"/>
  <c r="T410"/>
  <c r="W410" s="1"/>
  <c r="U245"/>
  <c r="V245"/>
  <c r="L245"/>
  <c r="T245"/>
  <c r="W245" s="1"/>
  <c r="V333"/>
  <c r="U333" s="1"/>
  <c r="L333"/>
  <c r="T333"/>
  <c r="M333" s="1"/>
  <c r="U474"/>
  <c r="V474"/>
  <c r="T474"/>
  <c r="W474" s="1"/>
  <c r="L474"/>
  <c r="V121"/>
  <c r="L121"/>
  <c r="T121"/>
  <c r="W121" s="1"/>
  <c r="U121"/>
  <c r="U95"/>
  <c r="T95"/>
  <c r="W95" s="1"/>
  <c r="V95"/>
  <c r="L95"/>
  <c r="V409"/>
  <c r="L409"/>
  <c r="T409"/>
  <c r="W409" s="1"/>
  <c r="U409"/>
  <c r="M330"/>
  <c r="T330"/>
  <c r="W330" s="1"/>
  <c r="U330"/>
  <c r="V330"/>
  <c r="U87"/>
  <c r="T87"/>
  <c r="W87" s="1"/>
  <c r="L87"/>
  <c r="V87"/>
  <c r="W401"/>
  <c r="V401" s="1"/>
  <c r="T402"/>
  <c r="W402" s="1"/>
  <c r="U402"/>
  <c r="V402"/>
  <c r="L402"/>
  <c r="U475"/>
  <c r="V475"/>
  <c r="T475"/>
  <c r="W475" s="1"/>
  <c r="L475"/>
  <c r="L200"/>
  <c r="T200"/>
  <c r="W200" s="1"/>
  <c r="V200" s="1"/>
  <c r="U200"/>
  <c r="V403"/>
  <c r="L403"/>
  <c r="T403"/>
  <c r="W403" s="1"/>
  <c r="U403"/>
  <c r="V413"/>
  <c r="M413"/>
  <c r="T413"/>
  <c r="W413" s="1"/>
  <c r="U413"/>
  <c r="T244"/>
  <c r="W244" s="1"/>
  <c r="U244"/>
  <c r="V244"/>
  <c r="L244"/>
  <c r="W317"/>
  <c r="T318"/>
  <c r="W318" s="1"/>
  <c r="U318"/>
  <c r="V318"/>
  <c r="L318"/>
  <c r="T435"/>
  <c r="W435" s="1"/>
  <c r="U435"/>
  <c r="V435"/>
  <c r="L435"/>
  <c r="L94"/>
  <c r="K94" s="1"/>
  <c r="U94" s="1"/>
  <c r="T94" s="1"/>
  <c r="T184"/>
  <c r="W184" s="1"/>
  <c r="U184"/>
  <c r="V184"/>
  <c r="M184"/>
  <c r="W267"/>
  <c r="T261"/>
  <c r="W261" s="1"/>
  <c r="U261"/>
  <c r="V261"/>
  <c r="L261"/>
  <c r="W347"/>
  <c r="T349"/>
  <c r="W349" s="1"/>
  <c r="U349"/>
  <c r="V349"/>
  <c r="L349"/>
  <c r="U226"/>
  <c r="U227" s="1"/>
  <c r="V226"/>
  <c r="V227" s="1"/>
  <c r="L226"/>
  <c r="T226"/>
  <c r="W226" s="1"/>
  <c r="W227" s="1"/>
  <c r="U329"/>
  <c r="V329"/>
  <c r="L329"/>
  <c r="T329"/>
  <c r="W329" s="1"/>
  <c r="U481"/>
  <c r="V481"/>
  <c r="L481"/>
  <c r="T481"/>
  <c r="M481" s="1"/>
  <c r="U479"/>
  <c r="V479"/>
  <c r="L479"/>
  <c r="T479"/>
  <c r="W479" s="1"/>
  <c r="X497" l="1"/>
  <c r="Z497" s="1"/>
  <c r="X498"/>
  <c r="Z498" s="1"/>
  <c r="W331"/>
  <c r="E10" i="38" s="1"/>
  <c r="V331" i="7"/>
  <c r="U203"/>
  <c r="U455"/>
  <c r="U185"/>
  <c r="U331"/>
  <c r="U414"/>
  <c r="V131"/>
  <c r="W414"/>
  <c r="F10" i="38" s="1"/>
  <c r="U131" i="7"/>
  <c r="U354"/>
  <c r="U247"/>
  <c r="V274"/>
  <c r="V489"/>
  <c r="V185"/>
  <c r="W38"/>
  <c r="V414"/>
  <c r="V203"/>
  <c r="W247"/>
  <c r="D10" i="38" s="1"/>
  <c r="U274" i="7"/>
  <c r="U489"/>
  <c r="W185"/>
  <c r="C10" i="38" s="1"/>
  <c r="V247" i="7"/>
  <c r="W188"/>
  <c r="W415"/>
  <c r="W482"/>
  <c r="V86"/>
  <c r="V88"/>
  <c r="V94"/>
  <c r="T88"/>
  <c r="W88" s="1"/>
  <c r="W100"/>
  <c r="M94"/>
  <c r="W94"/>
  <c r="M418"/>
  <c r="W418"/>
  <c r="W98"/>
  <c r="W333"/>
  <c r="M251"/>
  <c r="W251"/>
  <c r="W274" s="1"/>
  <c r="D11" i="38" s="1"/>
  <c r="Z11" s="1"/>
  <c r="M91" i="7"/>
  <c r="W91"/>
  <c r="W90"/>
  <c r="W99"/>
  <c r="M189"/>
  <c r="W189"/>
  <c r="M335"/>
  <c r="W335"/>
  <c r="V335" s="1"/>
  <c r="V354" s="1"/>
  <c r="M88"/>
  <c r="W417"/>
  <c r="V417" s="1"/>
  <c r="W187"/>
  <c r="M101"/>
  <c r="W101"/>
  <c r="W416"/>
  <c r="W481"/>
  <c r="W186"/>
  <c r="AB10" i="38" l="1"/>
  <c r="AA10"/>
  <c r="D12"/>
  <c r="Z10"/>
  <c r="Z12" s="1"/>
  <c r="Y10"/>
  <c r="X492" i="7"/>
  <c r="Z499"/>
  <c r="W489"/>
  <c r="H6" i="38" s="1"/>
  <c r="W354" i="7"/>
  <c r="E11" i="38" s="1"/>
  <c r="AA11" s="1"/>
  <c r="W131" i="7"/>
  <c r="B11" i="38" s="1"/>
  <c r="W203" i="7"/>
  <c r="C11" i="38" s="1"/>
  <c r="Y11" s="1"/>
  <c r="W455" i="7"/>
  <c r="F11" i="38" s="1"/>
  <c r="AB11" s="1"/>
  <c r="V415" i="7"/>
  <c r="V455" s="1"/>
  <c r="K68"/>
  <c r="U68" s="1"/>
  <c r="K93"/>
  <c r="U93" s="1"/>
  <c r="K89"/>
  <c r="U89" s="1"/>
  <c r="K398"/>
  <c r="U398" s="1"/>
  <c r="U399" s="1"/>
  <c r="L93"/>
  <c r="L68"/>
  <c r="L89"/>
  <c r="L398"/>
  <c r="X11" i="38" l="1"/>
  <c r="AF11" s="1"/>
  <c r="J11"/>
  <c r="AB12"/>
  <c r="F12"/>
  <c r="F14" s="1"/>
  <c r="H12"/>
  <c r="J6"/>
  <c r="AD6"/>
  <c r="C12"/>
  <c r="AA12"/>
  <c r="Y12"/>
  <c r="E12"/>
  <c r="U97" i="7"/>
  <c r="U73"/>
  <c r="U490" s="1"/>
  <c r="M93"/>
  <c r="V93"/>
  <c r="T93"/>
  <c r="W93" s="1"/>
  <c r="V89"/>
  <c r="M89"/>
  <c r="M68"/>
  <c r="M398"/>
  <c r="V68"/>
  <c r="V398"/>
  <c r="V399" s="1"/>
  <c r="T398"/>
  <c r="W398" s="1"/>
  <c r="W399" s="1"/>
  <c r="T89"/>
  <c r="W89" s="1"/>
  <c r="X491" s="1"/>
  <c r="T68"/>
  <c r="W68" s="1"/>
  <c r="AF6" i="38" l="1"/>
  <c r="AD12"/>
  <c r="V73" i="7"/>
  <c r="W97"/>
  <c r="B10" i="38" s="1"/>
  <c r="V97" i="7"/>
  <c r="W73"/>
  <c r="J10" i="38" l="1"/>
  <c r="J12" s="1"/>
  <c r="J13" s="1"/>
  <c r="B12"/>
  <c r="X10"/>
  <c r="AA491" i="7"/>
  <c r="X500"/>
  <c r="W490"/>
  <c r="V490"/>
  <c r="AF10" i="38" l="1"/>
  <c r="AF12" s="1"/>
  <c r="X12"/>
  <c r="Y39" i="7"/>
  <c r="AA39" s="1"/>
  <c r="X488"/>
  <c r="AA489" s="1"/>
  <c r="W496"/>
  <c r="W500" s="1"/>
  <c r="X501" s="1"/>
  <c r="Y42" l="1"/>
  <c r="G24" i="15" l="1"/>
  <c r="G25" l="1"/>
  <c r="H25"/>
</calcChain>
</file>

<file path=xl/sharedStrings.xml><?xml version="1.0" encoding="utf-8"?>
<sst xmlns="http://schemas.openxmlformats.org/spreadsheetml/2006/main" count="13319" uniqueCount="1074">
  <si>
    <t>tit</t>
  </si>
  <si>
    <t>tipus</t>
  </si>
  <si>
    <t>340</t>
  </si>
  <si>
    <t>M</t>
  </si>
  <si>
    <t>340061</t>
  </si>
  <si>
    <t>TFGR</t>
  </si>
  <si>
    <t>Treball de Fi de Grau</t>
  </si>
  <si>
    <t>PRO</t>
  </si>
  <si>
    <t>8</t>
  </si>
  <si>
    <t>D</t>
  </si>
  <si>
    <t>340071</t>
  </si>
  <si>
    <t>ESTE</t>
  </si>
  <si>
    <t>Estètica</t>
  </si>
  <si>
    <t>ESP</t>
  </si>
  <si>
    <t>2</t>
  </si>
  <si>
    <t>340074</t>
  </si>
  <si>
    <t>EXAR</t>
  </si>
  <si>
    <t>Expressió artística</t>
  </si>
  <si>
    <t>3</t>
  </si>
  <si>
    <t>340080</t>
  </si>
  <si>
    <t>DIGR</t>
  </si>
  <si>
    <t>Disseny gràfic</t>
  </si>
  <si>
    <t>5</t>
  </si>
  <si>
    <t>340085</t>
  </si>
  <si>
    <t>P</t>
  </si>
  <si>
    <t>340284</t>
  </si>
  <si>
    <t>EPSE</t>
  </si>
  <si>
    <t>European Project Semester</t>
  </si>
  <si>
    <t>OPT</t>
  </si>
  <si>
    <t>340PEX</t>
  </si>
  <si>
    <t>PREX</t>
  </si>
  <si>
    <t>Pràctiques externes</t>
  </si>
  <si>
    <t>OP2</t>
  </si>
  <si>
    <t>701</t>
  </si>
  <si>
    <t>I</t>
  </si>
  <si>
    <t>340361</t>
  </si>
  <si>
    <t>FUIN</t>
  </si>
  <si>
    <t>Future Internet</t>
  </si>
  <si>
    <t>6</t>
  </si>
  <si>
    <t>340369</t>
  </si>
  <si>
    <t>INCO</t>
  </si>
  <si>
    <t>Introducció als Computadors</t>
  </si>
  <si>
    <t>BAS</t>
  </si>
  <si>
    <t>1</t>
  </si>
  <si>
    <t>340372</t>
  </si>
  <si>
    <t>ESC1</t>
  </si>
  <si>
    <t>Estructura de computadors I</t>
  </si>
  <si>
    <t>340375</t>
  </si>
  <si>
    <t>ESC2</t>
  </si>
  <si>
    <t>Estructura de computadors II</t>
  </si>
  <si>
    <t>340377</t>
  </si>
  <si>
    <t>SIOP</t>
  </si>
  <si>
    <t>Sistemes operatius</t>
  </si>
  <si>
    <t>340378</t>
  </si>
  <si>
    <t>ARCO</t>
  </si>
  <si>
    <t>Arquitectura de Computadors</t>
  </si>
  <si>
    <t>4</t>
  </si>
  <si>
    <t>340382</t>
  </si>
  <si>
    <t>ADSO</t>
  </si>
  <si>
    <t>Administració de sistemes operatius</t>
  </si>
  <si>
    <t>340383</t>
  </si>
  <si>
    <t>SODX</t>
  </si>
  <si>
    <t>Sistemes operatius distribuïts i en xarxa</t>
  </si>
  <si>
    <t>340384</t>
  </si>
  <si>
    <t>PACO</t>
  </si>
  <si>
    <t>Paral·lelisme i Concurrència</t>
  </si>
  <si>
    <t>340386</t>
  </si>
  <si>
    <t>PTIN</t>
  </si>
  <si>
    <t>Projecte de Tecnologies de la Informació</t>
  </si>
  <si>
    <t>340387</t>
  </si>
  <si>
    <t>R</t>
  </si>
  <si>
    <t>340625</t>
  </si>
  <si>
    <t>TEIN</t>
  </si>
  <si>
    <t>Tecnologies d'internet</t>
  </si>
  <si>
    <t>702</t>
  </si>
  <si>
    <t>E</t>
  </si>
  <si>
    <t>340031</t>
  </si>
  <si>
    <t>CIMA</t>
  </si>
  <si>
    <t>Ciència de materials</t>
  </si>
  <si>
    <t>AMB</t>
  </si>
  <si>
    <t>K</t>
  </si>
  <si>
    <t>340052</t>
  </si>
  <si>
    <t>MAES</t>
  </si>
  <si>
    <t>Materials estructurals</t>
  </si>
  <si>
    <t>340072</t>
  </si>
  <si>
    <t>TAD1</t>
  </si>
  <si>
    <t>Taller de disseny I</t>
  </si>
  <si>
    <t>340084</t>
  </si>
  <si>
    <t>TAD3</t>
  </si>
  <si>
    <t>Taller de disseny III</t>
  </si>
  <si>
    <t>340095</t>
  </si>
  <si>
    <t>PRFA</t>
  </si>
  <si>
    <t>Processos de fabricació</t>
  </si>
  <si>
    <t>340096</t>
  </si>
  <si>
    <t>340200</t>
  </si>
  <si>
    <t>Tractaments de Superfícies per Aplicacions Industr</t>
  </si>
  <si>
    <t>OP1</t>
  </si>
  <si>
    <t>7</t>
  </si>
  <si>
    <t>340201</t>
  </si>
  <si>
    <t>Materials i processos avançats de fabricació</t>
  </si>
  <si>
    <t>340202</t>
  </si>
  <si>
    <t>Fiabilitat i Integritat dels Productes Industrials</t>
  </si>
  <si>
    <t>340212</t>
  </si>
  <si>
    <t>Disseny elèctrònic</t>
  </si>
  <si>
    <t>340213</t>
  </si>
  <si>
    <t>Aplicacions electrònicques</t>
  </si>
  <si>
    <t>340271</t>
  </si>
  <si>
    <t>Selecció de materials en el Disseny Industrial</t>
  </si>
  <si>
    <t>340273</t>
  </si>
  <si>
    <t>Disseny i prototip de motllos i matrius</t>
  </si>
  <si>
    <t>707</t>
  </si>
  <si>
    <t>340033</t>
  </si>
  <si>
    <t>FOAU</t>
  </si>
  <si>
    <t>Fonaments d'automàtica</t>
  </si>
  <si>
    <t>340104</t>
  </si>
  <si>
    <t>REAU</t>
  </si>
  <si>
    <t>Regulació Automàtica</t>
  </si>
  <si>
    <t>340120</t>
  </si>
  <si>
    <t>AUIN</t>
  </si>
  <si>
    <t>Automatització industrial</t>
  </si>
  <si>
    <t>340122</t>
  </si>
  <si>
    <t>ININ</t>
  </si>
  <si>
    <t>Informàtica industrial</t>
  </si>
  <si>
    <t>340128</t>
  </si>
  <si>
    <t>SIRO</t>
  </si>
  <si>
    <t>Sistemes robotitzats</t>
  </si>
  <si>
    <t>340129</t>
  </si>
  <si>
    <t>Regulació automàtica</t>
  </si>
  <si>
    <t>340130</t>
  </si>
  <si>
    <t>ENCO</t>
  </si>
  <si>
    <t>Enginyeria de Control</t>
  </si>
  <si>
    <t>340131</t>
  </si>
  <si>
    <t>340240</t>
  </si>
  <si>
    <t>SIPI</t>
  </si>
  <si>
    <t>Sistemes de producció integrats</t>
  </si>
  <si>
    <t>340242</t>
  </si>
  <si>
    <t>SDIN</t>
  </si>
  <si>
    <t>Sistemes distribuïts industrials</t>
  </si>
  <si>
    <t>340263</t>
  </si>
  <si>
    <t>INPS</t>
  </si>
  <si>
    <t>Interacció persona-sistema</t>
  </si>
  <si>
    <t>340603</t>
  </si>
  <si>
    <t>SIAC</t>
  </si>
  <si>
    <t>Sistemes Avançats de Control</t>
  </si>
  <si>
    <t>OBT</t>
  </si>
  <si>
    <t>340605</t>
  </si>
  <si>
    <t>INAM</t>
  </si>
  <si>
    <t>Intel·ligència Ambiental</t>
  </si>
  <si>
    <t>340608</t>
  </si>
  <si>
    <t>SETR</t>
  </si>
  <si>
    <t>Sistemes Encastats i de Temps Real</t>
  </si>
  <si>
    <t>340611</t>
  </si>
  <si>
    <t>TRFM</t>
  </si>
  <si>
    <t>Treball de Fi de Màster</t>
  </si>
  <si>
    <t>340621</t>
  </si>
  <si>
    <t>ROVI</t>
  </si>
  <si>
    <t>Robòtica i Visió</t>
  </si>
  <si>
    <t>340622</t>
  </si>
  <si>
    <t>PRDM</t>
  </si>
  <si>
    <t>Programació de Dispositius Mòbils</t>
  </si>
  <si>
    <t>709</t>
  </si>
  <si>
    <t>340030</t>
  </si>
  <si>
    <t>SIEL</t>
  </si>
  <si>
    <t>Sistemes elèctrics</t>
  </si>
  <si>
    <t>340036</t>
  </si>
  <si>
    <t>ORPR</t>
  </si>
  <si>
    <t>Organització de la producció</t>
  </si>
  <si>
    <t>340037</t>
  </si>
  <si>
    <t>GEPR</t>
  </si>
  <si>
    <t>Gestió de projectes</t>
  </si>
  <si>
    <t>340101</t>
  </si>
  <si>
    <t>LIEL</t>
  </si>
  <si>
    <t>Línies elèctriques</t>
  </si>
  <si>
    <t>340102</t>
  </si>
  <si>
    <t>MAE1</t>
  </si>
  <si>
    <t>Màquines elèctriques I</t>
  </si>
  <si>
    <t>340103</t>
  </si>
  <si>
    <t>CIEL</t>
  </si>
  <si>
    <t>Circuits elèctrics</t>
  </si>
  <si>
    <t>340105</t>
  </si>
  <si>
    <t>IEAI</t>
  </si>
  <si>
    <t>Instal·lacions elèctriques i automatització indust</t>
  </si>
  <si>
    <t>340106</t>
  </si>
  <si>
    <t>CEER</t>
  </si>
  <si>
    <t>Centrals elèctriques i energies renovables</t>
  </si>
  <si>
    <t>340107</t>
  </si>
  <si>
    <t>INEL</t>
  </si>
  <si>
    <t>Instal·lacions elèctriques de BT, MT i AT</t>
  </si>
  <si>
    <t>340108</t>
  </si>
  <si>
    <t>MAE2</t>
  </si>
  <si>
    <t>Màquines elèctriques II</t>
  </si>
  <si>
    <t>340109</t>
  </si>
  <si>
    <t>SIEP</t>
  </si>
  <si>
    <t>Sistemes elèctrics de potència</t>
  </si>
  <si>
    <t>340110</t>
  </si>
  <si>
    <t>ACEL</t>
  </si>
  <si>
    <t>Accionaments Elèctrics</t>
  </si>
  <si>
    <t>340111</t>
  </si>
  <si>
    <t>340121</t>
  </si>
  <si>
    <t>ELEC</t>
  </si>
  <si>
    <t>Electrotècnia</t>
  </si>
  <si>
    <t>340220</t>
  </si>
  <si>
    <t>340221</t>
  </si>
  <si>
    <t>VEEH</t>
  </si>
  <si>
    <t>Vehicles elèctrics i híbrids</t>
  </si>
  <si>
    <t>340223</t>
  </si>
  <si>
    <t>Sistemes fotovoltaics i eòlics</t>
  </si>
  <si>
    <t>340227</t>
  </si>
  <si>
    <t>Luminotècnia</t>
  </si>
  <si>
    <t>340229</t>
  </si>
  <si>
    <t>Gestió de Sistemes Elèctrics de Potència i Estalvi</t>
  </si>
  <si>
    <t>340601</t>
  </si>
  <si>
    <t>MCME</t>
  </si>
  <si>
    <t>Modelat i Control de Màquines Elèctriques</t>
  </si>
  <si>
    <t>340610</t>
  </si>
  <si>
    <t>GEEN</t>
  </si>
  <si>
    <t>Gestió de l'Energia</t>
  </si>
  <si>
    <t>710</t>
  </si>
  <si>
    <t>340003</t>
  </si>
  <si>
    <t>SOAC</t>
  </si>
  <si>
    <t>Sostenibilitat i accessibilitat</t>
  </si>
  <si>
    <t>TRA</t>
  </si>
  <si>
    <t>340004</t>
  </si>
  <si>
    <t>SOAP</t>
  </si>
  <si>
    <t>Sostenibilitat aplicada</t>
  </si>
  <si>
    <t>340035</t>
  </si>
  <si>
    <t>SIEK</t>
  </si>
  <si>
    <t>Sistemes electrònics</t>
  </si>
  <si>
    <t>340100</t>
  </si>
  <si>
    <t>ELPO</t>
  </si>
  <si>
    <t>Electrònica de potència</t>
  </si>
  <si>
    <t>340123</t>
  </si>
  <si>
    <t>ELDI</t>
  </si>
  <si>
    <t>Electrònica digital</t>
  </si>
  <si>
    <t>340124</t>
  </si>
  <si>
    <t>ELAN</t>
  </si>
  <si>
    <t>Electrònica analògica</t>
  </si>
  <si>
    <t>340125</t>
  </si>
  <si>
    <t>340126</t>
  </si>
  <si>
    <t>SIDI</t>
  </si>
  <si>
    <t>Sistemes digitals</t>
  </si>
  <si>
    <t>340127</t>
  </si>
  <si>
    <t>Instrumentació electrònica</t>
  </si>
  <si>
    <t>340243</t>
  </si>
  <si>
    <t>Energies renovables</t>
  </si>
  <si>
    <t>340245</t>
  </si>
  <si>
    <t>SIIN</t>
  </si>
  <si>
    <t>Sistemes d'instrumentació</t>
  </si>
  <si>
    <t>340604</t>
  </si>
  <si>
    <t>SEAI</t>
  </si>
  <si>
    <t>Sist. Electrònics Avançats i Integració de Fonts d</t>
  </si>
  <si>
    <t>340606</t>
  </si>
  <si>
    <t>SENS</t>
  </si>
  <si>
    <t>Sensors i MEMS</t>
  </si>
  <si>
    <t>340607</t>
  </si>
  <si>
    <t>Sistemes Digitals</t>
  </si>
  <si>
    <t>340624</t>
  </si>
  <si>
    <t>Sistemes Digitals Avançats</t>
  </si>
  <si>
    <t>340636</t>
  </si>
  <si>
    <t>FOME</t>
  </si>
  <si>
    <t>Fonaments de mecànica</t>
  </si>
  <si>
    <t>340637</t>
  </si>
  <si>
    <t>FEIN</t>
  </si>
  <si>
    <t>Fonaments d'electrònica i instrumentació</t>
  </si>
  <si>
    <t>712</t>
  </si>
  <si>
    <t>340034</t>
  </si>
  <si>
    <t>SIME</t>
  </si>
  <si>
    <t>Sistemes mecànics</t>
  </si>
  <si>
    <t>340050</t>
  </si>
  <si>
    <t>TEMA</t>
  </si>
  <si>
    <t>Teoria de màquines</t>
  </si>
  <si>
    <t>340055</t>
  </si>
  <si>
    <t>DIMA</t>
  </si>
  <si>
    <t>Disseny de màquines</t>
  </si>
  <si>
    <t>340059</t>
  </si>
  <si>
    <t>340060</t>
  </si>
  <si>
    <t>DSAO</t>
  </si>
  <si>
    <t>Disseny i simulació assistit per ordinador</t>
  </si>
  <si>
    <t>340073</t>
  </si>
  <si>
    <t>MECA</t>
  </si>
  <si>
    <t>Mecànica</t>
  </si>
  <si>
    <t>340076</t>
  </si>
  <si>
    <t>TAD2</t>
  </si>
  <si>
    <t>Taller de disseny II</t>
  </si>
  <si>
    <t>340078</t>
  </si>
  <si>
    <t>DIAO</t>
  </si>
  <si>
    <t>Disseny assistit per ordinador</t>
  </si>
  <si>
    <t>340083</t>
  </si>
  <si>
    <t>DIME</t>
  </si>
  <si>
    <t>Disseny de mecanismes</t>
  </si>
  <si>
    <t>340207</t>
  </si>
  <si>
    <t>DMAO</t>
  </si>
  <si>
    <t>Disseny de màquines assistit per ordinador</t>
  </si>
  <si>
    <t>340600</t>
  </si>
  <si>
    <t>DIAP</t>
  </si>
  <si>
    <t>Dinàmica Aplicada</t>
  </si>
  <si>
    <t>713</t>
  </si>
  <si>
    <t>340022</t>
  </si>
  <si>
    <t>QUIM</t>
  </si>
  <si>
    <t>Química</t>
  </si>
  <si>
    <t>717</t>
  </si>
  <si>
    <t>340024</t>
  </si>
  <si>
    <t>EXGR</t>
  </si>
  <si>
    <t>Expressió gràfica</t>
  </si>
  <si>
    <t>340053</t>
  </si>
  <si>
    <t>EXG2</t>
  </si>
  <si>
    <t>Expressió gràfica II</t>
  </si>
  <si>
    <t>340075</t>
  </si>
  <si>
    <t>DIRT</t>
  </si>
  <si>
    <t>Disseny i representació tècnica</t>
  </si>
  <si>
    <t>340079</t>
  </si>
  <si>
    <t>DIBA</t>
  </si>
  <si>
    <t>Disseny bàsic</t>
  </si>
  <si>
    <t>340081</t>
  </si>
  <si>
    <t>DIPR</t>
  </si>
  <si>
    <t>Disseny i producte</t>
  </si>
  <si>
    <t>340082</t>
  </si>
  <si>
    <t>MEDI</t>
  </si>
  <si>
    <t>Metodologia del disseny</t>
  </si>
  <si>
    <t>340086</t>
  </si>
  <si>
    <t>MAPR</t>
  </si>
  <si>
    <t>Maquetació i prototipatge</t>
  </si>
  <si>
    <t>340268</t>
  </si>
  <si>
    <t>ENUA</t>
  </si>
  <si>
    <t>Enginyeria de la usabilitat i l'accessibilitat</t>
  </si>
  <si>
    <t>721</t>
  </si>
  <si>
    <t>340023</t>
  </si>
  <si>
    <t>FIS1</t>
  </si>
  <si>
    <t>Física I</t>
  </si>
  <si>
    <t>340027</t>
  </si>
  <si>
    <t>FIS2</t>
  </si>
  <si>
    <t>Física II</t>
  </si>
  <si>
    <t>340367</t>
  </si>
  <si>
    <t>FISI</t>
  </si>
  <si>
    <t>Física</t>
  </si>
  <si>
    <t>723</t>
  </si>
  <si>
    <t>340020</t>
  </si>
  <si>
    <t>INFO</t>
  </si>
  <si>
    <t>Informàtica</t>
  </si>
  <si>
    <t>340368</t>
  </si>
  <si>
    <t>FOPR</t>
  </si>
  <si>
    <t>Fonaments de programació</t>
  </si>
  <si>
    <t>340371</t>
  </si>
  <si>
    <t>PRO1</t>
  </si>
  <si>
    <t>Programació I</t>
  </si>
  <si>
    <t>340374</t>
  </si>
  <si>
    <t>ESIN</t>
  </si>
  <si>
    <t>Estructura de la Informació</t>
  </si>
  <si>
    <t>340376</t>
  </si>
  <si>
    <t>INEP</t>
  </si>
  <si>
    <t>Introducció a l'Enginyeria del Programari</t>
  </si>
  <si>
    <t>340379</t>
  </si>
  <si>
    <t>AMEP</t>
  </si>
  <si>
    <t>Ampliació a l'Enginyeria del Programari</t>
  </si>
  <si>
    <t>340380</t>
  </si>
  <si>
    <t>PROP</t>
  </si>
  <si>
    <t>Projecte de Programació</t>
  </si>
  <si>
    <t>340453</t>
  </si>
  <si>
    <t>DAMO</t>
  </si>
  <si>
    <t>Desenvolupament d'aplicacions mòbils</t>
  </si>
  <si>
    <t>340454</t>
  </si>
  <si>
    <t>INDI</t>
  </si>
  <si>
    <t>Interacció i disseny d'interfícies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</si>
  <si>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</si>
  <si>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</si>
  <si>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</si>
  <si>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</si>
  <si>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</si>
  <si>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</si>
  <si>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340457</t>
  </si>
  <si>
    <t>DABD</t>
  </si>
  <si>
    <t>Disseny i Administració de Bases de Dades</t>
  </si>
  <si>
    <t>340458</t>
  </si>
  <si>
    <t>MIDA</t>
  </si>
  <si>
    <t>Mineria de Dades</t>
  </si>
  <si>
    <t>729</t>
  </si>
  <si>
    <t>340038</t>
  </si>
  <si>
    <t>FENT</t>
  </si>
  <si>
    <t>Fonaments d'enginyeria tèrmica</t>
  </si>
  <si>
    <t>340039</t>
  </si>
  <si>
    <t>MFLU</t>
  </si>
  <si>
    <t>Mecànica de fluids</t>
  </si>
  <si>
    <t>340056</t>
  </si>
  <si>
    <t>ETER</t>
  </si>
  <si>
    <t>Enginyeria tèrmica</t>
  </si>
  <si>
    <t>340058</t>
  </si>
  <si>
    <t>ENFL</t>
  </si>
  <si>
    <t>Enginyeria de fluids</t>
  </si>
  <si>
    <t>340208</t>
  </si>
  <si>
    <t>MATH</t>
  </si>
  <si>
    <t>Màquines tèrmiques i hidràuliques</t>
  </si>
  <si>
    <t>732</t>
  </si>
  <si>
    <t>340028</t>
  </si>
  <si>
    <t>EMPR</t>
  </si>
  <si>
    <t>Empresa</t>
  </si>
  <si>
    <t>340355</t>
  </si>
  <si>
    <t>340381</t>
  </si>
  <si>
    <t>EESO</t>
  </si>
  <si>
    <t>Economia, ètica i societat</t>
  </si>
  <si>
    <t>340385</t>
  </si>
  <si>
    <t>GEET</t>
  </si>
  <si>
    <t>Gestió d'empreses TIC</t>
  </si>
  <si>
    <t>736</t>
  </si>
  <si>
    <t>340280</t>
  </si>
  <si>
    <t>TEEE</t>
  </si>
  <si>
    <t>Tècniques d'escriptura per l'enginyeria</t>
  </si>
  <si>
    <t>340281</t>
  </si>
  <si>
    <t>TCAP</t>
  </si>
  <si>
    <t>Tècniques de comunicació acadèmiques i professiona</t>
  </si>
  <si>
    <t>340282</t>
  </si>
  <si>
    <t>HADP</t>
  </si>
  <si>
    <t>Habilitats acadèmiques pel desenvolupament d'un pr</t>
  </si>
  <si>
    <t>340283</t>
  </si>
  <si>
    <t>PRTL</t>
  </si>
  <si>
    <t>Pràctica en tercera llengua</t>
  </si>
  <si>
    <t>737</t>
  </si>
  <si>
    <t>340051</t>
  </si>
  <si>
    <t>RMA2</t>
  </si>
  <si>
    <t>Resistència dels materials II</t>
  </si>
  <si>
    <t>340054</t>
  </si>
  <si>
    <t>RMA1</t>
  </si>
  <si>
    <t>Resistència dels Materials I</t>
  </si>
  <si>
    <t>340057</t>
  </si>
  <si>
    <t>ESCI</t>
  </si>
  <si>
    <t>Estructures i construccions industrials</t>
  </si>
  <si>
    <t>340077</t>
  </si>
  <si>
    <t>ELRM</t>
  </si>
  <si>
    <t>Elasticitat i resistència dels materials</t>
  </si>
  <si>
    <t>340203</t>
  </si>
  <si>
    <t>TESA</t>
  </si>
  <si>
    <t>Tècniques experimentals i de simulació d'anàlisi d</t>
  </si>
  <si>
    <t>739</t>
  </si>
  <si>
    <t>743</t>
  </si>
  <si>
    <t>340021</t>
  </si>
  <si>
    <t>FOMA</t>
  </si>
  <si>
    <t>Fonaments matemàtics</t>
  </si>
  <si>
    <t>340025</t>
  </si>
  <si>
    <t>EQDI</t>
  </si>
  <si>
    <t>Equacions diferencials</t>
  </si>
  <si>
    <t>340026</t>
  </si>
  <si>
    <t>CAAV</t>
  </si>
  <si>
    <t>Càlcul avançat</t>
  </si>
  <si>
    <t>340029</t>
  </si>
  <si>
    <t>ESTA</t>
  </si>
  <si>
    <t>Estadística</t>
  </si>
  <si>
    <t>340070</t>
  </si>
  <si>
    <t>MADI</t>
  </si>
  <si>
    <t>Matemàtiques pel disseny</t>
  </si>
  <si>
    <t>340354</t>
  </si>
  <si>
    <t>340366</t>
  </si>
  <si>
    <t>340370</t>
  </si>
  <si>
    <t>MATD</t>
  </si>
  <si>
    <t>Matemàtica discreta</t>
  </si>
  <si>
    <t>340373</t>
  </si>
  <si>
    <t>LOAL</t>
  </si>
  <si>
    <t>Lògica i Àlgebra</t>
  </si>
  <si>
    <t>340602</t>
  </si>
  <si>
    <t>Simulació i Optimització</t>
  </si>
  <si>
    <t>744</t>
  </si>
  <si>
    <t>340005</t>
  </si>
  <si>
    <t>340265</t>
  </si>
  <si>
    <t>DIDU</t>
  </si>
  <si>
    <t>Disseny inclusiu i disseny centrat en l'usuari</t>
  </si>
  <si>
    <t>340356</t>
  </si>
  <si>
    <t>XACO</t>
  </si>
  <si>
    <t>Xarxes de Computadors</t>
  </si>
  <si>
    <t>340357</t>
  </si>
  <si>
    <t>INTE</t>
  </si>
  <si>
    <t>Internet</t>
  </si>
  <si>
    <t>340360</t>
  </si>
  <si>
    <t>XAMU</t>
  </si>
  <si>
    <t>Xarxes multimèdia</t>
  </si>
  <si>
    <t>340362</t>
  </si>
  <si>
    <t>SEAX</t>
  </si>
  <si>
    <t>Seguretat i Administració de Xarxes</t>
  </si>
  <si>
    <t>340609</t>
  </si>
  <si>
    <t>Xarxes de Comunicacions</t>
  </si>
  <si>
    <t>Total general</t>
  </si>
  <si>
    <t>ACAP</t>
  </si>
  <si>
    <t>Accessibilitat aplicada</t>
  </si>
  <si>
    <t>dept</t>
  </si>
  <si>
    <t>curs</t>
  </si>
  <si>
    <t>codi</t>
  </si>
  <si>
    <t>sigla</t>
  </si>
  <si>
    <t>Q1 
num 
grup 
gran</t>
  </si>
  <si>
    <t>Q1 
est</t>
  </si>
  <si>
    <t>Q1 
num 
grup 
petit</t>
  </si>
  <si>
    <t>Q2 
est</t>
  </si>
  <si>
    <t>Q2 
num 
grup 
petit</t>
  </si>
  <si>
    <t>Q2 
num 
grup 
gran</t>
  </si>
  <si>
    <t>punts
Q1</t>
  </si>
  <si>
    <t>punts
Q2</t>
  </si>
  <si>
    <t>punts
Q1+Q2</t>
  </si>
  <si>
    <t>punts
grup 
gran</t>
  </si>
  <si>
    <t>punts
grup
petit</t>
  </si>
  <si>
    <t>Descripció</t>
  </si>
  <si>
    <t>Grau en Enginyeria de Disseny Industrial i Desenvolupament del Producte</t>
  </si>
  <si>
    <t>Grau en Enginyeria Electrica</t>
  </si>
  <si>
    <t>Grau en Enginyeria Informàtica</t>
  </si>
  <si>
    <t>Grau en Enginyeria Electrònica Industrial i Automàtica</t>
  </si>
  <si>
    <t>Grau en Enginyeria Mecànica</t>
  </si>
  <si>
    <t>Màster Universitari en Enginyeria de Sistemes Automàtics i Electrònica Industrial</t>
  </si>
  <si>
    <t>tit.</t>
  </si>
  <si>
    <t>Total</t>
  </si>
  <si>
    <t>2013/14</t>
  </si>
  <si>
    <t>2014/15</t>
  </si>
  <si>
    <t>2015/16</t>
  </si>
  <si>
    <t>EPSEVG</t>
  </si>
  <si>
    <t>AC</t>
  </si>
  <si>
    <t>CMEM</t>
  </si>
  <si>
    <t>ESAII</t>
  </si>
  <si>
    <t>EE</t>
  </si>
  <si>
    <t>EEL</t>
  </si>
  <si>
    <t>EM</t>
  </si>
  <si>
    <t>EQ</t>
  </si>
  <si>
    <t>EGE</t>
  </si>
  <si>
    <t>CS</t>
  </si>
  <si>
    <t>MF</t>
  </si>
  <si>
    <t>OE</t>
  </si>
  <si>
    <t>RMEE</t>
  </si>
  <si>
    <t>ENTEL</t>
  </si>
  <si>
    <t>Credits
ECTS</t>
  </si>
  <si>
    <t>SEDI</t>
  </si>
  <si>
    <t>Sistemes electrònics pel disseny</t>
  </si>
  <si>
    <t>Total
PUNTS</t>
  </si>
  <si>
    <t>MARK</t>
  </si>
  <si>
    <t>Marketing i producció</t>
  </si>
  <si>
    <t>Total Encarrec</t>
  </si>
  <si>
    <t>Punts per cada TFG</t>
  </si>
  <si>
    <t>Punts per cada Pext</t>
  </si>
  <si>
    <t>Hores/sem Optatives</t>
  </si>
  <si>
    <t>rdep</t>
  </si>
  <si>
    <t>Punts per OPT a afegir</t>
  </si>
  <si>
    <t>Hores per ECTS
G.Gran</t>
  </si>
  <si>
    <t>Hores per ECTS
G.Petit</t>
  </si>
  <si>
    <t>2016/17</t>
  </si>
  <si>
    <t>Punts en excés:</t>
  </si>
  <si>
    <t>340088</t>
  </si>
  <si>
    <t>340098</t>
  </si>
  <si>
    <t>Fonaments matemàtics (curs anivellament)</t>
  </si>
  <si>
    <t>Física I (curs anivellament)</t>
  </si>
  <si>
    <t>749</t>
  </si>
  <si>
    <t>748</t>
  </si>
  <si>
    <t>Etiquetes de fila</t>
  </si>
  <si>
    <t>FIS</t>
  </si>
  <si>
    <t>MAT</t>
  </si>
  <si>
    <t>Curs</t>
  </si>
  <si>
    <t>Dep.</t>
  </si>
  <si>
    <t>TOTAL</t>
  </si>
  <si>
    <t>Q1</t>
  </si>
  <si>
    <t>Q2</t>
  </si>
  <si>
    <t>punts gg</t>
  </si>
  <si>
    <t>punts gp</t>
  </si>
  <si>
    <t>cred</t>
  </si>
  <si>
    <t>DEKM</t>
  </si>
  <si>
    <t>percent</t>
  </si>
  <si>
    <t>cur</t>
  </si>
  <si>
    <t>assignatura</t>
  </si>
  <si>
    <t>Maxim Punts:</t>
  </si>
  <si>
    <t>2017/18</t>
  </si>
  <si>
    <t>THATC</t>
  </si>
  <si>
    <t>Diferencia</t>
  </si>
  <si>
    <t>Direrencia:</t>
  </si>
  <si>
    <t>756</t>
  </si>
  <si>
    <t>B</t>
  </si>
  <si>
    <t>OBC</t>
  </si>
  <si>
    <t>Design, theory and criticism</t>
  </si>
  <si>
    <t>Design, project and environment</t>
  </si>
  <si>
    <t>Design, technology and innovation</t>
  </si>
  <si>
    <t>Design and Society</t>
  </si>
  <si>
    <t>Data Driven Design</t>
  </si>
  <si>
    <t>Design processes in complex systems</t>
  </si>
  <si>
    <t>Methods and Processes of Research in Innovative Design and Technology</t>
  </si>
  <si>
    <t>Creativity net and technology</t>
  </si>
  <si>
    <t>Innovation-Research in Design and Technology</t>
  </si>
  <si>
    <t>Màster Interuniversitari en Estudis Avançats en Disseny - Barcelona (MBDisseny)</t>
  </si>
  <si>
    <t>Assignacio de Punts:</t>
  </si>
  <si>
    <t>percentgg</t>
  </si>
  <si>
    <t>percentpg</t>
  </si>
  <si>
    <t xml:space="preserve">MUESAEI </t>
  </si>
  <si>
    <t>Punts per cada TFM</t>
  </si>
  <si>
    <t>Física (curs anivellament)</t>
  </si>
  <si>
    <t>Nom del Laboratori docent o</t>
  </si>
  <si>
    <t>Aula informàtica</t>
  </si>
  <si>
    <t>llocs</t>
  </si>
  <si>
    <t>treball</t>
  </si>
  <si>
    <t>est/</t>
  </si>
  <si>
    <t>lloc</t>
  </si>
  <si>
    <t>est</t>
  </si>
  <si>
    <t>Màquines Elèctriques</t>
  </si>
  <si>
    <t>Tractaments tèrmics (1)</t>
  </si>
  <si>
    <t>Control avançat</t>
  </si>
  <si>
    <t>Disseny de Sistemes Interactius</t>
  </si>
  <si>
    <t>TFG</t>
  </si>
  <si>
    <t>TFM</t>
  </si>
  <si>
    <t>Graus</t>
  </si>
  <si>
    <t>Punts per TFM-B</t>
  </si>
  <si>
    <t>Encarrec total</t>
  </si>
  <si>
    <t>Titulació</t>
  </si>
  <si>
    <t>Ob</t>
  </si>
  <si>
    <t>Op</t>
  </si>
  <si>
    <t>European Project Semester - Optativitat transversal a les titulacions</t>
  </si>
  <si>
    <t>AUDI</t>
  </si>
  <si>
    <t>Automatització i Digitalització Industrial</t>
  </si>
  <si>
    <t>340638</t>
  </si>
  <si>
    <t>Disseny, Teoría i Crítica</t>
  </si>
  <si>
    <t>210601</t>
  </si>
  <si>
    <t>210602</t>
  </si>
  <si>
    <t>Disseny, Projecte i Entorn</t>
  </si>
  <si>
    <t>Disseny, Tecnología i Innovació</t>
  </si>
  <si>
    <t>210603</t>
  </si>
  <si>
    <t>Disseny i Societat</t>
  </si>
  <si>
    <t>210625</t>
  </si>
  <si>
    <t>Disseny i Anàlisi de Dades</t>
  </si>
  <si>
    <t>210627</t>
  </si>
  <si>
    <t>Mètodes i Processos d'Investigació, en Disseny, Innovació i Tecnología</t>
  </si>
  <si>
    <t>210629</t>
  </si>
  <si>
    <t>Creativitat en Xarxa i Tecnología</t>
  </si>
  <si>
    <t>210626</t>
  </si>
  <si>
    <t>Disseny de Processos en Sistemes Complexos</t>
  </si>
  <si>
    <t>210628</t>
  </si>
  <si>
    <t>Investigació i Innovació en Disseny i Tecnología</t>
  </si>
  <si>
    <t>210630</t>
  </si>
  <si>
    <t>210618</t>
  </si>
  <si>
    <t>PEDT</t>
  </si>
  <si>
    <t>XASF</t>
  </si>
  <si>
    <t>2018/19</t>
  </si>
  <si>
    <t>Inc%</t>
  </si>
  <si>
    <t>&lt;--</t>
  </si>
  <si>
    <t>20+50=70</t>
  </si>
  <si>
    <t>05+10=15</t>
  </si>
  <si>
    <t>05+15=20</t>
  </si>
  <si>
    <t>15+05=20</t>
  </si>
  <si>
    <t>00+05=05</t>
  </si>
  <si>
    <t>25+10=35</t>
  </si>
  <si>
    <t>05+00=05</t>
  </si>
  <si>
    <t>05+05=10</t>
  </si>
  <si>
    <t>20+20=40</t>
  </si>
  <si>
    <t>TFG/TFM-PREX 
(Excepte EPS)</t>
  </si>
  <si>
    <t>DTC</t>
  </si>
  <si>
    <t>210PEX</t>
  </si>
  <si>
    <t>DPE</t>
  </si>
  <si>
    <t>DTI</t>
  </si>
  <si>
    <t>DS</t>
  </si>
  <si>
    <t>DAA</t>
  </si>
  <si>
    <t xml:space="preserve">MPI </t>
  </si>
  <si>
    <t>CXT</t>
  </si>
  <si>
    <t>DPSC</t>
  </si>
  <si>
    <t>IDT</t>
  </si>
  <si>
    <t>Punts per TFM-R/B</t>
  </si>
  <si>
    <t>Processament i explotació de dades textuals</t>
  </si>
  <si>
    <t>(MUESAEI, MBDesign)</t>
  </si>
  <si>
    <t>MBDesign</t>
  </si>
  <si>
    <t>Paràmetres per l'ajust:</t>
  </si>
  <si>
    <t>Total PADs per departaments</t>
  </si>
  <si>
    <t>Xarxes sense fils: Tecnologies i aplicacions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</si>
  <si>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</si>
  <si>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</si>
  <si>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</si>
  <si>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</si>
  <si>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</si>
  <si>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</si>
  <si>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</si>
  <si>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</si>
  <si>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CT 
Membres</t>
  </si>
  <si>
    <t>Totals</t>
  </si>
  <si>
    <t>Anterior</t>
  </si>
  <si>
    <t>3 - 4</t>
  </si>
  <si>
    <t>9 - 12</t>
  </si>
  <si>
    <t>Prototipatge Digital</t>
  </si>
  <si>
    <t>Assaig de Materials 1</t>
  </si>
  <si>
    <t>Assaig de Materials 2</t>
  </si>
  <si>
    <t>Mecànica i Resistencia de Materials</t>
  </si>
  <si>
    <t>Electrònica Bàsica</t>
  </si>
  <si>
    <t>Circuits (2)</t>
  </si>
  <si>
    <t>8 - 10</t>
  </si>
  <si>
    <t>16 - 20</t>
  </si>
  <si>
    <t>Sensors i Control de Processos (2)</t>
  </si>
  <si>
    <t>Mecànica de Fluids i Motors Tèrmics (1)</t>
  </si>
  <si>
    <t>Mesures Elèctriques (3)</t>
  </si>
  <si>
    <t>Automàtica i Sistemes de Control</t>
  </si>
  <si>
    <t>Aula informàtica A109</t>
  </si>
  <si>
    <t>Aula informàtica A111</t>
  </si>
  <si>
    <t>Aula informàtica B101</t>
  </si>
  <si>
    <t>valor 
màxim</t>
  </si>
  <si>
    <t>capacitat
màxima</t>
  </si>
  <si>
    <t>matrícula i
encàrrec 
docent</t>
  </si>
  <si>
    <t>Num</t>
  </si>
  <si>
    <t>(3) Es procurarà una capacitat de 9 estudiants (en lloc de 12) en les assignatures en que sigui possible</t>
  </si>
  <si>
    <t>340230</t>
  </si>
  <si>
    <t>Aplicacions de Motors Elèctrics</t>
  </si>
  <si>
    <t>340459</t>
  </si>
  <si>
    <t>340460</t>
  </si>
  <si>
    <t>Tècniques de manteniment industrial</t>
  </si>
  <si>
    <t xml:space="preserve">TOTAL </t>
  </si>
  <si>
    <t>Total TFG+TFM</t>
  </si>
  <si>
    <t>Total TFG</t>
  </si>
  <si>
    <t>Total TFM</t>
  </si>
  <si>
    <t>PADs/TFG</t>
  </si>
  <si>
    <t>PADs/TFM</t>
  </si>
  <si>
    <t>PADs/PREX</t>
  </si>
  <si>
    <t>Total PREX</t>
  </si>
  <si>
    <t>2019/20</t>
  </si>
  <si>
    <t>Difer</t>
  </si>
  <si>
    <t>Encarrec Docent</t>
  </si>
  <si>
    <t>1)</t>
  </si>
  <si>
    <t>Inc. respecte any anterior =</t>
  </si>
  <si>
    <t>MPI</t>
  </si>
  <si>
    <t>Total Encàrrec EPSEVG (PADs):</t>
  </si>
  <si>
    <t>Fora d'encàrrec</t>
  </si>
  <si>
    <t xml:space="preserve">Total </t>
  </si>
  <si>
    <t>Encàrrec docent</t>
  </si>
  <si>
    <t xml:space="preserve">codi: </t>
  </si>
  <si>
    <t>VGA-016</t>
  </si>
  <si>
    <t>VGA-017</t>
  </si>
  <si>
    <t>VGA-018</t>
  </si>
  <si>
    <t>VGA-020</t>
  </si>
  <si>
    <t>VGA-024</t>
  </si>
  <si>
    <t>VGA-028</t>
  </si>
  <si>
    <t>VGA-027</t>
  </si>
  <si>
    <t>VGA-040</t>
  </si>
  <si>
    <t>VGA-120</t>
  </si>
  <si>
    <t>VGA-118</t>
  </si>
  <si>
    <t>VGA-116</t>
  </si>
  <si>
    <t>VGA-115</t>
  </si>
  <si>
    <t>VGA-114</t>
  </si>
  <si>
    <t>VGA-106</t>
  </si>
  <si>
    <t>VGA-104</t>
  </si>
  <si>
    <t>VGA-123</t>
  </si>
  <si>
    <t>Aula informàtica A123</t>
  </si>
  <si>
    <t>VGA-111</t>
  </si>
  <si>
    <t>VGA-109</t>
  </si>
  <si>
    <t>VGA-108</t>
  </si>
  <si>
    <t>VGA-107</t>
  </si>
  <si>
    <t>VGA-105</t>
  </si>
  <si>
    <t>VGA-162</t>
  </si>
  <si>
    <t>VGB-101</t>
  </si>
  <si>
    <t>Aula informàtica A108</t>
  </si>
  <si>
    <t>Aula informàtica A107</t>
  </si>
  <si>
    <t>Aula informàtica A105</t>
  </si>
  <si>
    <t>Aula informàtica A162</t>
  </si>
  <si>
    <t>VGA-029</t>
  </si>
  <si>
    <r>
      <t>(1)</t>
    </r>
    <r>
      <rPr>
        <sz val="7"/>
        <rFont val="Times New Roman"/>
        <family val="1"/>
      </rPr>
      <t>    </t>
    </r>
    <r>
      <rPr>
        <sz val="10"/>
        <rFont val="Calibri"/>
        <family val="2"/>
      </rPr>
      <t>VGA-020 i VGA-029: la capacitat de 15 estudiants prevista implica la realització de dos torns de com a màxim 8 estudiants cadascun, que corresponen a  4 (o 2) llocs de treball amb 2 (o 4) estudiants per cada lloc</t>
    </r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</si>
  <si>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Per un millor funcionament de les pràctiques als laboratoris VGA-115 i VGA-116, s’ha previst una capacitat inferior a 20 a les assignatures següents: </t>
    </r>
  </si>
  <si>
    <t>exc=</t>
  </si>
  <si>
    <t>Maquetes i Prototips</t>
  </si>
  <si>
    <t>VGA-025</t>
  </si>
  <si>
    <t>VGA-023</t>
  </si>
  <si>
    <t>Disseny Producte</t>
  </si>
  <si>
    <t xml:space="preserve">- Capacitat = 17 : N4 : SIEK; Capacitat = 16 :  K4 : ELDI;  K5: ELAN, SIDI;  E6: INEL.   Capacitat = 14 : DM7: APEL.    </t>
  </si>
  <si>
    <t>- Capacitat = 12:  R2: SENS , SETR, INAM</t>
  </si>
  <si>
    <t>ajuste</t>
  </si>
  <si>
    <t>Proposta provisional d'encàrrec de docència reglada de grau i màster</t>
  </si>
  <si>
    <t>Centre:  EPSEVG</t>
  </si>
  <si>
    <r>
      <t>CURS:</t>
    </r>
    <r>
      <rPr>
        <b/>
        <sz val="10"/>
        <color indexed="10"/>
        <rFont val="Arial"/>
        <family val="2"/>
      </rPr>
      <t xml:space="preserve"> 2019/20</t>
    </r>
  </si>
  <si>
    <t>(1) La unitat acadèmica ha de ser un codi dels que figuren a la pestanya «Unitats acadèmiques»</t>
  </si>
  <si>
    <t xml:space="preserve">(2) Tipus assignatura: Obligatòria (Ob), Optativa (Op), TFG/TFM </t>
  </si>
  <si>
    <t>(3) Crèdits ECTS de l'assignatura. Si es vol utilitzar la fórmula de càlcul (4) s'han d'informar, en cas contrari es pot deixar en blanc</t>
  </si>
  <si>
    <t>(4) Camp calculat. S'autoalimenta a l'omplir les caselles de Crèdits, grups i hores. Pot canviar-se per un valor posat a mà</t>
  </si>
  <si>
    <t>(6) El total és la suma (camp calculat)</t>
  </si>
  <si>
    <t>Les columnes on l'encapçalament està en fons groc s'han d'omplir obligatòriament</t>
  </si>
  <si>
    <t>UA (1)</t>
  </si>
  <si>
    <t>Tipus Assignatura (2)</t>
  </si>
  <si>
    <t>Codi Assignatura</t>
  </si>
  <si>
    <t>Nom Assignatura</t>
  </si>
  <si>
    <t>Crèdits ECTS (3)</t>
  </si>
  <si>
    <t>Punts Docents Totals 
(4)</t>
  </si>
  <si>
    <t xml:space="preserve">GRUPS Q1/Anual (5) </t>
  </si>
  <si>
    <t>GRUPS Q2 (5)</t>
  </si>
  <si>
    <t>Programació d'hores</t>
  </si>
  <si>
    <t>Informació Addicional</t>
  </si>
  <si>
    <t>H programades per ECTS</t>
  </si>
  <si>
    <t>G</t>
  </si>
  <si>
    <t>AD</t>
  </si>
  <si>
    <t>Total (6)</t>
  </si>
  <si>
    <t>Lletra 
Titulació</t>
  </si>
  <si>
    <t>Nom Titulació - EPSEVG</t>
  </si>
  <si>
    <t>Màster Universitari en Estudis Avançats en Disseny - Barcelona (MBDesign), Coordinat per l'ETSAB</t>
  </si>
  <si>
    <t>Codi de la unitat acadèmica</t>
  </si>
  <si>
    <t>Sigles</t>
  </si>
  <si>
    <t>Nom complet</t>
  </si>
  <si>
    <t>200</t>
  </si>
  <si>
    <t>FME</t>
  </si>
  <si>
    <t>Facultat de Matemàtiques i Estadística</t>
  </si>
  <si>
    <t>205</t>
  </si>
  <si>
    <t>ESEIAAT</t>
  </si>
  <si>
    <t>Escola Superior d'Enginyeries Industrial, Aeroespacial i Audiovisual de Terrassa</t>
  </si>
  <si>
    <t>210</t>
  </si>
  <si>
    <t>ETSAB</t>
  </si>
  <si>
    <t>Escola Tècnica Superior d'Arquitectura de Barcelona</t>
  </si>
  <si>
    <t>230</t>
  </si>
  <si>
    <t>ETSETB</t>
  </si>
  <si>
    <t>Escola Tècnica Superior d'Enginyeria de Telecomunicació de Barcelona</t>
  </si>
  <si>
    <t>240</t>
  </si>
  <si>
    <t>ETSEIB</t>
  </si>
  <si>
    <t>Escola Tècnica Superior d'Enginyeria Industrial de Barcelona</t>
  </si>
  <si>
    <t>250</t>
  </si>
  <si>
    <t>ETSECCPB</t>
  </si>
  <si>
    <t>Escola Tècnica Superior d'Enginyers de Camins, Canals i Ports de Barcelona</t>
  </si>
  <si>
    <t>270</t>
  </si>
  <si>
    <t>FIB</t>
  </si>
  <si>
    <t>Facultat d'Informàtica de Barcelona</t>
  </si>
  <si>
    <t>280</t>
  </si>
  <si>
    <t>FNB</t>
  </si>
  <si>
    <t>Facultat de Nàutica de Barcelona</t>
  </si>
  <si>
    <t>290</t>
  </si>
  <si>
    <t>ETSAV</t>
  </si>
  <si>
    <t>Escola Tècnica Superior d'Arquitectura del Vallès</t>
  </si>
  <si>
    <t>300</t>
  </si>
  <si>
    <t>EETAC</t>
  </si>
  <si>
    <t>Escola d'Enginyeria de Telecomunicació i Aeroespacial de Castelldefels</t>
  </si>
  <si>
    <t>310</t>
  </si>
  <si>
    <t>EPSEB</t>
  </si>
  <si>
    <t>Escola Politècnica Superior d'Edificació de Barcelona</t>
  </si>
  <si>
    <t>330</t>
  </si>
  <si>
    <t>EPSEM</t>
  </si>
  <si>
    <t>Escola Politècnica Superior d’Enginyeria de Manresa</t>
  </si>
  <si>
    <t>Escola Politècnica Superior d'Enginyeria de Vilanova i la Geltrú</t>
  </si>
  <si>
    <t>370</t>
  </si>
  <si>
    <t>FOOT</t>
  </si>
  <si>
    <t>Facultat d'Òptica i Optometria de Terrassa</t>
  </si>
  <si>
    <t>390</t>
  </si>
  <si>
    <t>ESAB</t>
  </si>
  <si>
    <t>Escola Superior d'Agricultura de Barcelona</t>
  </si>
  <si>
    <t>410</t>
  </si>
  <si>
    <t>ICE</t>
  </si>
  <si>
    <t>Institut de Ciències de l'Educació</t>
  </si>
  <si>
    <t>420</t>
  </si>
  <si>
    <t>INTEXTER</t>
  </si>
  <si>
    <t>Institut d'Investigació Tèxtil de Cooperació Industrial de Terrassa</t>
  </si>
  <si>
    <t>440</t>
  </si>
  <si>
    <t>IOC</t>
  </si>
  <si>
    <t>Institut d'Organització i Control de Sistemes Industrials</t>
  </si>
  <si>
    <t>460</t>
  </si>
  <si>
    <t>Institut de Tècniques Energètiques</t>
  </si>
  <si>
    <t>480</t>
  </si>
  <si>
    <t>IS.UPC</t>
  </si>
  <si>
    <t>Institut Universitari de Recerca en Ciència i Tecnologies de la Sostenibilitat</t>
  </si>
  <si>
    <t>Departament d'Arquitectura de Computadors</t>
  </si>
  <si>
    <t>Departament de Ciència dels Materials i Enginyeria Metal·lúrgica</t>
  </si>
  <si>
    <t>Departament d'Enginyeria de Sistemes, Automàtica i Informàtica Industrial</t>
  </si>
  <si>
    <t>Departament d'Enginyeria Elèctrica</t>
  </si>
  <si>
    <t>Departament d'Enginyeria Electrònica</t>
  </si>
  <si>
    <t>Departament d'Enginyeria Mecànica</t>
  </si>
  <si>
    <t>Departament d'Enginyeria Química</t>
  </si>
  <si>
    <t>715</t>
  </si>
  <si>
    <t>EIO</t>
  </si>
  <si>
    <t>Departament d'Estadística i Investigació Operativa</t>
  </si>
  <si>
    <t>Departament d'Expressió Gràfica a l'Enginyeria</t>
  </si>
  <si>
    <t>Departament de Ciències de la Computació</t>
  </si>
  <si>
    <t>724</t>
  </si>
  <si>
    <t>MMT</t>
  </si>
  <si>
    <t>Departament de Màquines i Motors Tèrmics</t>
  </si>
  <si>
    <t>Departament de Mecànica de Fluids</t>
  </si>
  <si>
    <t>731</t>
  </si>
  <si>
    <t>OO</t>
  </si>
  <si>
    <t>Departament d'Òptica i Optometria</t>
  </si>
  <si>
    <t>Departament d'Organització d'Empreses</t>
  </si>
  <si>
    <t>735</t>
  </si>
  <si>
    <t>PA</t>
  </si>
  <si>
    <t>Departament de Projectes Arquitectònics</t>
  </si>
  <si>
    <t>Departament de Resistència de Materials i Estructures a l'Enginyeria</t>
  </si>
  <si>
    <t>TSC</t>
  </si>
  <si>
    <t>Departament de Teoria del Senyal i Comunicacions</t>
  </si>
  <si>
    <t>740</t>
  </si>
  <si>
    <t>UOT</t>
  </si>
  <si>
    <t>Departament d'Urbanisme i Ordenació del Territori</t>
  </si>
  <si>
    <t>742</t>
  </si>
  <si>
    <t>CEN</t>
  </si>
  <si>
    <t>Departament de Ciència i Enginyeria Nàutiques</t>
  </si>
  <si>
    <t>Departament d'Enginyeria Telemàtica</t>
  </si>
  <si>
    <t>745</t>
  </si>
  <si>
    <t>EAB</t>
  </si>
  <si>
    <t>Departament d'Enginyeria Agroalimentària i Biotecnologia</t>
  </si>
  <si>
    <t>747</t>
  </si>
  <si>
    <t>ESSI</t>
  </si>
  <si>
    <t>Departament d'Enginyeria de Serveis i Sistemes d'Informació</t>
  </si>
  <si>
    <t>Departament de Física</t>
  </si>
  <si>
    <t>Departament de Matemàtiques</t>
  </si>
  <si>
    <t>750</t>
  </si>
  <si>
    <t>EMIT</t>
  </si>
  <si>
    <t>Departament d'Enginyeria Minera, Industrial i TIC</t>
  </si>
  <si>
    <t>751</t>
  </si>
  <si>
    <t>ECA</t>
  </si>
  <si>
    <t>Departament d'Enginyeria Civil i Ambiental</t>
  </si>
  <si>
    <t>752</t>
  </si>
  <si>
    <t>RA</t>
  </si>
  <si>
    <t>Departament de Representació a l'Arquitectura</t>
  </si>
  <si>
    <t>753</t>
  </si>
  <si>
    <t>TA</t>
  </si>
  <si>
    <t>Departament de Tecnologia de l’Arquitectura</t>
  </si>
  <si>
    <t>Departament de Teoria i Història de l'Arquitectura i Tècniques de Comunicació</t>
  </si>
  <si>
    <t>758</t>
  </si>
  <si>
    <t>EPC</t>
  </si>
  <si>
    <t>Departament d'Enginyeria de Projectes i de la Construcció</t>
  </si>
  <si>
    <t>% PADs depts, per cada titulació</t>
  </si>
  <si>
    <t>Coord tit</t>
  </si>
  <si>
    <t>REVISAR</t>
  </si>
  <si>
    <t>Encàrrec Docent EPSEVG 2020/21.  Històric per departaments</t>
  </si>
  <si>
    <t>EPSEVG Encàrrec 2020/21</t>
  </si>
  <si>
    <t>2020/21</t>
  </si>
  <si>
    <t>CEM</t>
  </si>
  <si>
    <t>EFFI</t>
  </si>
  <si>
    <t>Materials per al Disseny</t>
  </si>
  <si>
    <t>Disseny i prototip de motlles</t>
  </si>
  <si>
    <t>DPMO</t>
  </si>
  <si>
    <t>TROS</t>
  </si>
  <si>
    <t>Taller de Robotica Social</t>
  </si>
  <si>
    <t>xxxx</t>
  </si>
  <si>
    <t>EMOB</t>
  </si>
  <si>
    <t>EMOL</t>
  </si>
  <si>
    <t>AGIL</t>
  </si>
  <si>
    <t xml:space="preserve"> </t>
  </si>
  <si>
    <t>Fonts i sistemes d'energies renovables</t>
  </si>
  <si>
    <t>FSER</t>
  </si>
  <si>
    <t>ESER</t>
  </si>
  <si>
    <t>GEEL</t>
  </si>
  <si>
    <t>Electrònica als sistemes d'energies renov.</t>
  </si>
  <si>
    <t>Gestió i estalvi d'energia elèctrica</t>
  </si>
  <si>
    <t>MMEL</t>
  </si>
  <si>
    <t>SIGB</t>
  </si>
  <si>
    <t>Motors i mobilitat elèctrica</t>
  </si>
  <si>
    <t>Sistemes de gestió de bateries</t>
  </si>
  <si>
    <t>IEEE</t>
  </si>
  <si>
    <t>Expressió Gràfica</t>
  </si>
  <si>
    <t>Mecànica de Fluids</t>
  </si>
  <si>
    <t>THATC-Anglès</t>
  </si>
  <si>
    <t>Organització Empreses</t>
  </si>
  <si>
    <t>Arquitectura Computadors</t>
  </si>
  <si>
    <t>Electronica</t>
  </si>
  <si>
    <t>Quimica</t>
  </si>
  <si>
    <t>Matemàtiques</t>
  </si>
  <si>
    <t>nom dept</t>
  </si>
  <si>
    <t>Instal. electriques i eficiència energètica</t>
  </si>
  <si>
    <t>ENSU</t>
  </si>
  <si>
    <t>MA3D</t>
  </si>
  <si>
    <t>Enginyeria forense i fiabilitat industrial-M</t>
  </si>
  <si>
    <t>Enginyeria forense i fiabilitat industrial-D</t>
  </si>
  <si>
    <t>Enginyeria de superficies</t>
  </si>
  <si>
    <t>Manufactura avançada 3D</t>
  </si>
  <si>
    <t>TMAO</t>
  </si>
  <si>
    <t>OPCM</t>
  </si>
  <si>
    <t>Teoria de maquines assistida per ordinador</t>
  </si>
  <si>
    <t>Operació i Programació de Centres de Mecanitzat</t>
  </si>
  <si>
    <t>CEAO</t>
  </si>
  <si>
    <t>Calcul d'estructures assistit per ordinador</t>
  </si>
  <si>
    <t>CMIX</t>
  </si>
  <si>
    <t>Control de Microxarxes</t>
  </si>
  <si>
    <t>Sistemes de control en temps real per a aplicacions ind.</t>
  </si>
  <si>
    <t>SCTR</t>
  </si>
  <si>
    <t>0,5%=</t>
  </si>
  <si>
    <t>Opt assig transversals</t>
  </si>
  <si>
    <t>Opt assig especifiques</t>
  </si>
  <si>
    <t>Opt pract externes</t>
  </si>
  <si>
    <t>Obl graus</t>
  </si>
  <si>
    <t>Obl master</t>
  </si>
  <si>
    <t>Opt EPS</t>
  </si>
  <si>
    <t>Emobility</t>
  </si>
  <si>
    <t>Emobility lab</t>
  </si>
  <si>
    <t>Agil</t>
  </si>
  <si>
    <t>Num TFG</t>
  </si>
  <si>
    <t>Num TFM</t>
  </si>
  <si>
    <t>Num TFE</t>
  </si>
  <si>
    <t>Maxim=</t>
  </si>
  <si>
    <t>PADs 2020</t>
  </si>
  <si>
    <t>Codi</t>
  </si>
  <si>
    <t>Nou nom</t>
  </si>
  <si>
    <t>Nova sigla</t>
  </si>
  <si>
    <t>Titulacions</t>
  </si>
  <si>
    <t>Departaments</t>
  </si>
  <si>
    <t>702, 717</t>
  </si>
  <si>
    <t>702, 732</t>
  </si>
  <si>
    <t>709, 717, 756</t>
  </si>
  <si>
    <t>D, M, E, K, I</t>
  </si>
  <si>
    <t>E, K</t>
  </si>
  <si>
    <t>D, M</t>
  </si>
  <si>
    <t>Instal·lacions electriques i eficiència energètica</t>
  </si>
  <si>
    <t>Tècniques experimentals i de simulació d'anàlisi de tensions</t>
  </si>
  <si>
    <t>Electrònica als sistemes d'energies renovables</t>
  </si>
  <si>
    <t>Enginyeria forense i fiabilitat industrial</t>
  </si>
  <si>
    <t>707, 732</t>
  </si>
  <si>
    <t>710, 729</t>
  </si>
  <si>
    <t>709, 744</t>
  </si>
  <si>
    <t>OP</t>
  </si>
  <si>
    <t>Cred</t>
  </si>
  <si>
    <t>Tipus</t>
  </si>
  <si>
    <t>Itinerari optatiu</t>
  </si>
  <si>
    <t xml:space="preserve">Disseny centrat en l’usuari i disseny inclusiu </t>
  </si>
  <si>
    <t>Disseny i fabricació de productes</t>
  </si>
  <si>
    <t>Calcul, Disseny i Fabricació de Maquines</t>
  </si>
  <si>
    <t>Calcul d'estructures i instal·lacions industrials</t>
  </si>
  <si>
    <t>Tecnologies avançades d'automatització</t>
  </si>
  <si>
    <t>Mobilitat elèctrica</t>
  </si>
  <si>
    <t>Tecnologies mòbils</t>
  </si>
  <si>
    <t xml:space="preserve">Enginyeria de dades </t>
  </si>
  <si>
    <t>TIC i entorn empresarial</t>
  </si>
  <si>
    <t>Internacional</t>
  </si>
  <si>
    <t>Social</t>
  </si>
  <si>
    <t>Equips</t>
  </si>
  <si>
    <t>707, 710, 744</t>
  </si>
  <si>
    <t>Control i Automatització de Sistemes</t>
  </si>
  <si>
    <t>Sistemes Interactius</t>
  </si>
  <si>
    <t>Enginyeria de processos de fabricació</t>
  </si>
  <si>
    <t>Disseny i fabricació de productes / Enginyeria de processos de fabricació</t>
  </si>
  <si>
    <t>Blau: canvi de nom</t>
  </si>
  <si>
    <t>Negre: sense canvis</t>
  </si>
  <si>
    <t>Vermell: nova assignatura o nou itinerari optatiu</t>
  </si>
  <si>
    <t>Assignatures optatives i itineraris optatius, 2020/21 EPSEVG</t>
  </si>
  <si>
    <t>EPS
2020/21</t>
  </si>
  <si>
    <t>709, 717</t>
  </si>
  <si>
    <r>
      <t xml:space="preserve">
ENCÀRREC DOCENT EPSEVG -  2020/21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 xml:space="preserve">
Ordenat per: Titulacions i cursos.
</t>
    </r>
    <r>
      <rPr>
        <sz val="10"/>
        <rFont val="Arial"/>
        <family val="2"/>
      </rPr>
      <t>nom assignatura</t>
    </r>
  </si>
  <si>
    <t>Total 701</t>
  </si>
  <si>
    <t>Total 702</t>
  </si>
  <si>
    <t>Total 707</t>
  </si>
  <si>
    <t>Total 709</t>
  </si>
  <si>
    <t>Total 710</t>
  </si>
  <si>
    <t>Total 712</t>
  </si>
  <si>
    <t>Total 713</t>
  </si>
  <si>
    <t>Total 717</t>
  </si>
  <si>
    <t>Total 723</t>
  </si>
  <si>
    <t>Total 729</t>
  </si>
  <si>
    <t>Total 732</t>
  </si>
  <si>
    <t>Total 737</t>
  </si>
  <si>
    <t>Total 744</t>
  </si>
  <si>
    <t>Total 748</t>
  </si>
  <si>
    <t>Total 749</t>
  </si>
  <si>
    <t>Total 756</t>
  </si>
  <si>
    <t> Obligatòries</t>
  </si>
  <si>
    <t xml:space="preserve">Sostenibilitat i accessibilitat </t>
  </si>
  <si>
    <t>OB</t>
  </si>
  <si>
    <t xml:space="preserve">Gestió de projectes </t>
  </si>
  <si>
    <t>Disseny i simulació assistit per ord.</t>
  </si>
  <si>
    <t> Optatives</t>
  </si>
  <si>
    <t>Enginyeria de la usabilitat i l'accessib.</t>
  </si>
  <si>
    <t xml:space="preserve">Disseny i prototip de motllos </t>
  </si>
  <si>
    <t>Fonts i Sistemes d'Energies Renov.</t>
  </si>
  <si>
    <t>xxx</t>
  </si>
  <si>
    <t>DEKMI</t>
  </si>
  <si>
    <t xml:space="preserve">Accessibilitat aplicada </t>
  </si>
  <si>
    <t>Emobility-Lab</t>
  </si>
  <si>
    <t>Obligatòries i optatives</t>
  </si>
  <si>
    <t>Control de microxarxes</t>
  </si>
  <si>
    <t>Sistemes de control en temps real per a aplicacions industrials.</t>
  </si>
  <si>
    <t>Obligatòries</t>
  </si>
  <si>
    <t xml:space="preserve">Design and Society </t>
  </si>
  <si>
    <t>sigles</t>
  </si>
  <si>
    <t xml:space="preserve">Distribució realitzada a proposta del sotsdirector de relacions internacionals, d’acord amb els departaments. </t>
  </si>
  <si>
    <t>EPS – European Project Semester</t>
  </si>
  <si>
    <t>European project semester</t>
  </si>
  <si>
    <t>Assignatures compartides entre departaments: Acords de repartiment 2020/21</t>
  </si>
  <si>
    <t xml:space="preserve">1) </t>
  </si>
  <si>
    <t>TFG=1,43 PADs,   TFM=1,43 PADs,  PREX=0,10 PADs  Hores opt=4h/s</t>
  </si>
  <si>
    <t>SMAC</t>
  </si>
  <si>
    <t>Smart Cities</t>
  </si>
  <si>
    <r>
      <rPr>
        <b/>
        <sz val="10"/>
        <rFont val="Arial"/>
        <family val="2"/>
      </rPr>
      <t xml:space="preserve">
ENCÀRREC DOCENT EPSEVG -  2020/21
v1.71 - CCD 20/02/2020</t>
    </r>
    <r>
      <rPr>
        <b/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 xml:space="preserve">
Ordenat per: Departaments titulacions i assign.
nom assignatura</t>
    </r>
  </si>
  <si>
    <t>Total B</t>
  </si>
  <si>
    <t>Total I</t>
  </si>
  <si>
    <t>Total P</t>
  </si>
  <si>
    <t>Total R</t>
  </si>
  <si>
    <t>Total D</t>
  </si>
  <si>
    <t>Total E</t>
  </si>
  <si>
    <t>Total K</t>
  </si>
  <si>
    <t>Total M</t>
  </si>
  <si>
    <t>EPTS</t>
  </si>
  <si>
    <r>
      <rPr>
        <b/>
        <sz val="10"/>
        <rFont val="Arial"/>
        <family val="2"/>
      </rPr>
      <t xml:space="preserve">
ENCÀRREC DOCENT EPSEVG -  2020/21
v1.8 - CCD 20/02/2020</t>
    </r>
    <r>
      <rPr>
        <b/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 xml:space="preserve">
Ordenat per: Departaments titulacions i assign.
nom assignatura</t>
    </r>
  </si>
  <si>
    <r>
      <rPr>
        <b/>
        <sz val="10"/>
        <rFont val="Arial"/>
        <family val="2"/>
      </rPr>
      <t xml:space="preserve">
ENCÀRREC DOCENT EPSEVG -  2020/21
v1.8 - CCD 20/02/2020</t>
    </r>
    <r>
      <rPr>
        <b/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 xml:space="preserve">
Ordenat per: Titulacions i cursos.
nom assignatura</t>
    </r>
  </si>
  <si>
    <t>Proposta v1.8</t>
  </si>
  <si>
    <t>Versio v1.8</t>
  </si>
  <si>
    <t xml:space="preserve">a 70 TFE (comptabilitzats a 1,32 PADs/TFE) . </t>
  </si>
  <si>
    <t xml:space="preserve">Increment de 58 TFE (comptabilitzats a 0,40 PADs/TFE l'any 2019/20) </t>
  </si>
  <si>
    <t>Document de la Comissió de Coordinació Docent del 20/2/2020</t>
  </si>
  <si>
    <t>Document informatiu Junta d’Escola del 27/02/2020</t>
  </si>
  <si>
    <t>DOC – 5 / 1 -2020</t>
  </si>
  <si>
    <t>Annex: Encàrrec Docent per Titulacions i Departaments 2020/21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</si>
</sst>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"/>
    <numFmt numFmtId="167" formatCode="0.000%"/>
  </numFmts>
  <fonts count="9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rgb="FF0000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sz val="12"/>
      <name val="Calibri"/>
      <family val="2"/>
    </font>
    <font>
      <b/>
      <sz val="12"/>
      <color rgb="FFC00000"/>
      <name val="Arial"/>
      <family val="2"/>
    </font>
    <font>
      <b/>
      <sz val="12"/>
      <name val="Calibri"/>
      <family val="2"/>
    </font>
    <font>
      <sz val="11"/>
      <color rgb="FF7030A0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rgb="FFC00000"/>
      <name val="Arial Narrow"/>
      <family val="2"/>
    </font>
    <font>
      <b/>
      <sz val="10"/>
      <color rgb="FF0000FF"/>
      <name val="Arial Narrow"/>
      <family val="2"/>
    </font>
    <font>
      <b/>
      <sz val="1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000FF"/>
      <name val="Arial Narrow"/>
      <family val="2"/>
    </font>
    <font>
      <b/>
      <sz val="11"/>
      <color rgb="FFC00000"/>
      <name val="Arial Narrow"/>
      <family val="2"/>
    </font>
    <font>
      <sz val="11"/>
      <color theme="1"/>
      <name val="Arial Narrow"/>
      <family val="2"/>
    </font>
    <font>
      <b/>
      <sz val="12"/>
      <color rgb="FFC00000"/>
      <name val="Arial Narrow"/>
      <family val="2"/>
    </font>
    <font>
      <sz val="12"/>
      <name val="Arial Narrow"/>
      <family val="2"/>
    </font>
    <font>
      <sz val="12"/>
      <color rgb="FFC00000"/>
      <name val="Arial Narrow"/>
      <family val="2"/>
    </font>
    <font>
      <b/>
      <sz val="12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33CC"/>
      <name val="Arial Narrow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sz val="12"/>
      <color rgb="FF0000FF"/>
      <name val="Arial Narrow"/>
      <family val="2"/>
    </font>
    <font>
      <sz val="10"/>
      <color rgb="FF006600"/>
      <name val="Arial"/>
      <family val="2"/>
    </font>
    <font>
      <b/>
      <sz val="10"/>
      <color rgb="FF0070C0"/>
      <name val="Arial Narrow"/>
      <family val="2"/>
    </font>
    <font>
      <b/>
      <sz val="12"/>
      <color rgb="FFFF0000"/>
      <name val="Arial Narrow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9"/>
      <color rgb="FF0000FF"/>
      <name val="Arial Narrow"/>
      <family val="2"/>
    </font>
    <font>
      <b/>
      <sz val="9"/>
      <color indexed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color rgb="FF800000"/>
      <name val="Arial"/>
      <family val="2"/>
    </font>
    <font>
      <b/>
      <sz val="10"/>
      <color rgb="FF80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theme="1" tint="0.34998626667073579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6"/>
      <name val="Arial"/>
      <family val="2"/>
    </font>
    <font>
      <sz val="11"/>
      <color rgb="FF0000FF"/>
      <name val="Arial Narrow"/>
      <family val="2"/>
    </font>
    <font>
      <sz val="11"/>
      <color rgb="FF0033CC"/>
      <name val="Arial Narrow"/>
      <family val="2"/>
    </font>
    <font>
      <sz val="12"/>
      <color rgb="FF0033CC"/>
      <name val="Arial Narrow"/>
      <family val="2"/>
    </font>
    <font>
      <b/>
      <sz val="10"/>
      <color rgb="FF7030A0"/>
      <name val="Arial"/>
      <family val="2"/>
    </font>
    <font>
      <sz val="12"/>
      <color rgb="FFC00000"/>
      <name val="Arial"/>
      <family val="2"/>
    </font>
    <font>
      <sz val="9"/>
      <color rgb="FFC00000"/>
      <name val="Arial"/>
      <family val="2"/>
    </font>
    <font>
      <sz val="9"/>
      <color rgb="FF7030A0"/>
      <name val="Arial"/>
      <family val="2"/>
    </font>
    <font>
      <b/>
      <sz val="9"/>
      <color rgb="FF0033CC"/>
      <name val="Arial"/>
      <family val="2"/>
    </font>
    <font>
      <i/>
      <sz val="11"/>
      <color rgb="FF000000"/>
      <name val="Calibri"/>
      <family val="2"/>
    </font>
    <font>
      <b/>
      <sz val="11"/>
      <color rgb="FF0033CC"/>
      <name val="Calibri"/>
      <family val="2"/>
    </font>
    <font>
      <sz val="10"/>
      <color rgb="FF7030A0"/>
      <name val="Arial"/>
      <family val="2"/>
    </font>
    <font>
      <sz val="10"/>
      <color theme="9" tint="-0.499984740745262"/>
      <name val="Arial"/>
      <family val="2"/>
    </font>
    <font>
      <sz val="10"/>
      <color theme="2" tint="-0.749992370372631"/>
      <name val="Arial"/>
      <family val="2"/>
    </font>
    <font>
      <sz val="36"/>
      <color rgb="FF002060"/>
      <name val="Calibri"/>
      <family val="2"/>
    </font>
    <font>
      <sz val="14"/>
      <color rgb="FF002060"/>
      <name val="Calibri"/>
      <family val="2"/>
    </font>
    <font>
      <sz val="24"/>
      <color rgb="FF001E5E"/>
      <name val="Calibri"/>
      <family val="2"/>
    </font>
    <font>
      <sz val="18"/>
      <color rgb="FF00206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3" fillId="0" borderId="0"/>
    <xf numFmtId="0" fontId="63" fillId="0" borderId="0"/>
    <xf numFmtId="0" fontId="2" fillId="0" borderId="0"/>
    <xf numFmtId="0" fontId="63" fillId="0" borderId="0"/>
  </cellStyleXfs>
  <cellXfs count="838">
    <xf numFmtId="0" fontId="0" fillId="0" borderId="0" xfId="0"/>
    <xf numFmtId="0" fontId="0" fillId="0" borderId="0" xfId="0" applyAlignment="1">
      <alignment horizontal="right"/>
    </xf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5" xfId="0" applyFont="1" applyBorder="1"/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/>
    </xf>
    <xf numFmtId="2" fontId="2" fillId="2" borderId="11" xfId="0" applyNumberFormat="1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2" fontId="2" fillId="3" borderId="10" xfId="0" applyNumberFormat="1" applyFont="1" applyFill="1" applyBorder="1" applyAlignment="1">
      <alignment horizontal="right" wrapText="1"/>
    </xf>
    <xf numFmtId="2" fontId="2" fillId="3" borderId="1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right" wrapText="1"/>
    </xf>
    <xf numFmtId="2" fontId="2" fillId="3" borderId="9" xfId="0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Border="1"/>
    <xf numFmtId="0" fontId="1" fillId="0" borderId="0" xfId="0" applyFont="1"/>
    <xf numFmtId="165" fontId="2" fillId="4" borderId="10" xfId="0" applyNumberFormat="1" applyFont="1" applyFill="1" applyBorder="1" applyAlignment="1">
      <alignment horizontal="right" wrapText="1"/>
    </xf>
    <xf numFmtId="165" fontId="2" fillId="4" borderId="11" xfId="0" applyNumberFormat="1" applyFont="1" applyFill="1" applyBorder="1" applyAlignment="1">
      <alignment horizontal="right" wrapText="1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14" xfId="0" applyNumberFormat="1" applyFont="1" applyBorder="1"/>
    <xf numFmtId="0" fontId="2" fillId="0" borderId="5" xfId="0" applyFont="1" applyBorder="1" applyAlignment="1">
      <alignment horizontal="left"/>
    </xf>
    <xf numFmtId="10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5" fontId="2" fillId="4" borderId="20" xfId="0" applyNumberFormat="1" applyFont="1" applyFill="1" applyBorder="1" applyAlignment="1">
      <alignment horizontal="right" wrapText="1"/>
    </xf>
    <xf numFmtId="165" fontId="2" fillId="0" borderId="22" xfId="0" applyNumberFormat="1" applyFont="1" applyBorder="1" applyAlignment="1">
      <alignment wrapText="1"/>
    </xf>
    <xf numFmtId="165" fontId="2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0" fontId="2" fillId="4" borderId="10" xfId="0" applyFont="1" applyFill="1" applyBorder="1" applyAlignment="1">
      <alignment horizontal="left" wrapText="1"/>
    </xf>
    <xf numFmtId="165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165" fontId="2" fillId="0" borderId="17" xfId="0" applyNumberFormat="1" applyFont="1" applyBorder="1" applyAlignment="1">
      <alignment horizontal="right" wrapText="1"/>
    </xf>
    <xf numFmtId="165" fontId="2" fillId="0" borderId="19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2" fontId="11" fillId="0" borderId="0" xfId="0" applyNumberFormat="1" applyFont="1"/>
    <xf numFmtId="165" fontId="0" fillId="0" borderId="0" xfId="0" applyNumberFormat="1" applyAlignment="1">
      <alignment horizontal="right"/>
    </xf>
    <xf numFmtId="165" fontId="8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2" fillId="0" borderId="12" xfId="0" applyNumberFormat="1" applyFont="1" applyBorder="1" applyAlignment="1">
      <alignment horizontal="right" wrapText="1"/>
    </xf>
    <xf numFmtId="0" fontId="0" fillId="0" borderId="5" xfId="0" applyBorder="1"/>
    <xf numFmtId="165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5" fillId="0" borderId="35" xfId="0" applyFont="1" applyBorder="1" applyAlignment="1">
      <alignment horizontal="right"/>
    </xf>
    <xf numFmtId="0" fontId="15" fillId="0" borderId="37" xfId="0" applyFont="1" applyBorder="1"/>
    <xf numFmtId="0" fontId="0" fillId="0" borderId="38" xfId="0" applyFont="1" applyBorder="1" applyAlignment="1">
      <alignment horizontal="right"/>
    </xf>
    <xf numFmtId="0" fontId="15" fillId="0" borderId="40" xfId="0" applyFont="1" applyBorder="1"/>
    <xf numFmtId="0" fontId="0" fillId="0" borderId="41" xfId="0" applyFont="1" applyBorder="1" applyAlignment="1">
      <alignment horizontal="right"/>
    </xf>
    <xf numFmtId="0" fontId="15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39" xfId="0" applyFont="1" applyBorder="1"/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7" fillId="0" borderId="5" xfId="0" applyFont="1" applyBorder="1"/>
    <xf numFmtId="0" fontId="8" fillId="0" borderId="44" xfId="0" applyFont="1" applyBorder="1"/>
    <xf numFmtId="0" fontId="8" fillId="0" borderId="43" xfId="0" applyFont="1" applyBorder="1"/>
    <xf numFmtId="0" fontId="8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12" fillId="0" borderId="0" xfId="0" applyNumberFormat="1" applyFont="1" applyAlignment="1">
      <alignment horizontal="right"/>
    </xf>
    <xf numFmtId="165" fontId="13" fillId="0" borderId="0" xfId="0" applyNumberFormat="1" applyFont="1" applyBorder="1"/>
    <xf numFmtId="165" fontId="14" fillId="0" borderId="0" xfId="0" applyNumberFormat="1" applyFont="1"/>
    <xf numFmtId="165" fontId="13" fillId="6" borderId="0" xfId="0" applyNumberFormat="1" applyFont="1" applyFill="1" applyBorder="1" applyAlignment="1">
      <alignment horizontal="right"/>
    </xf>
    <xf numFmtId="2" fontId="13" fillId="6" borderId="0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3" xfId="0" applyFont="1" applyBorder="1"/>
    <xf numFmtId="0" fontId="0" fillId="0" borderId="35" xfId="0" applyFont="1" applyBorder="1"/>
    <xf numFmtId="0" fontId="15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right"/>
    </xf>
    <xf numFmtId="0" fontId="15" fillId="0" borderId="50" xfId="0" applyFont="1" applyBorder="1" applyAlignment="1">
      <alignment horizontal="right"/>
    </xf>
    <xf numFmtId="0" fontId="15" fillId="0" borderId="1" xfId="0" applyFont="1" applyBorder="1"/>
    <xf numFmtId="0" fontId="15" fillId="0" borderId="3" xfId="0" applyFont="1" applyBorder="1"/>
    <xf numFmtId="0" fontId="15" fillId="0" borderId="35" xfId="0" applyFont="1" applyBorder="1"/>
    <xf numFmtId="2" fontId="2" fillId="0" borderId="6" xfId="0" applyNumberFormat="1" applyFont="1" applyBorder="1"/>
    <xf numFmtId="165" fontId="2" fillId="0" borderId="39" xfId="0" applyNumberFormat="1" applyFont="1" applyBorder="1" applyAlignment="1">
      <alignment wrapText="1"/>
    </xf>
    <xf numFmtId="165" fontId="2" fillId="0" borderId="58" xfId="0" applyNumberFormat="1" applyFont="1" applyBorder="1" applyAlignment="1">
      <alignment horizontal="right"/>
    </xf>
    <xf numFmtId="165" fontId="2" fillId="0" borderId="59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10" fontId="19" fillId="0" borderId="0" xfId="0" applyNumberFormat="1" applyFont="1"/>
    <xf numFmtId="10" fontId="19" fillId="0" borderId="0" xfId="0" applyNumberFormat="1" applyFont="1" applyAlignment="1">
      <alignment horizontal="right"/>
    </xf>
    <xf numFmtId="10" fontId="18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0" fontId="19" fillId="0" borderId="5" xfId="0" applyFont="1" applyBorder="1"/>
    <xf numFmtId="10" fontId="19" fillId="0" borderId="5" xfId="0" applyNumberFormat="1" applyFont="1" applyBorder="1" applyAlignment="1">
      <alignment horizontal="right"/>
    </xf>
    <xf numFmtId="0" fontId="19" fillId="0" borderId="4" xfId="0" applyFont="1" applyBorder="1"/>
    <xf numFmtId="0" fontId="19" fillId="0" borderId="4" xfId="0" quotePrefix="1" applyFont="1" applyBorder="1"/>
    <xf numFmtId="0" fontId="14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0" fontId="18" fillId="4" borderId="0" xfId="0" applyFont="1" applyFill="1"/>
    <xf numFmtId="10" fontId="19" fillId="4" borderId="0" xfId="0" applyNumberFormat="1" applyFont="1" applyFill="1"/>
    <xf numFmtId="10" fontId="19" fillId="4" borderId="0" xfId="0" applyNumberFormat="1" applyFont="1" applyFill="1" applyAlignment="1">
      <alignment horizontal="right"/>
    </xf>
    <xf numFmtId="2" fontId="25" fillId="0" borderId="0" xfId="0" applyNumberFormat="1" applyFont="1"/>
    <xf numFmtId="165" fontId="23" fillId="0" borderId="0" xfId="0" applyNumberFormat="1" applyFont="1" applyAlignment="1">
      <alignment horizontal="right"/>
    </xf>
    <xf numFmtId="0" fontId="24" fillId="0" borderId="65" xfId="0" applyFont="1" applyBorder="1" applyAlignment="1">
      <alignment vertical="center"/>
    </xf>
    <xf numFmtId="0" fontId="24" fillId="0" borderId="65" xfId="0" applyFont="1" applyBorder="1" applyAlignment="1">
      <alignment horizontal="right" vertical="center"/>
    </xf>
    <xf numFmtId="0" fontId="26" fillId="0" borderId="66" xfId="0" applyFont="1" applyBorder="1" applyAlignment="1">
      <alignment horizontal="right" vertical="center"/>
    </xf>
    <xf numFmtId="0" fontId="24" fillId="0" borderId="51" xfId="0" applyFont="1" applyBorder="1" applyAlignment="1">
      <alignment vertical="center"/>
    </xf>
    <xf numFmtId="0" fontId="24" fillId="0" borderId="51" xfId="0" applyFont="1" applyBorder="1" applyAlignment="1">
      <alignment horizontal="right" vertical="center"/>
    </xf>
    <xf numFmtId="0" fontId="26" fillId="0" borderId="63" xfId="0" applyFont="1" applyBorder="1" applyAlignment="1">
      <alignment horizontal="right" vertical="center"/>
    </xf>
    <xf numFmtId="0" fontId="16" fillId="0" borderId="0" xfId="0" applyFont="1"/>
    <xf numFmtId="2" fontId="1" fillId="0" borderId="6" xfId="0" applyNumberFormat="1" applyFont="1" applyBorder="1" applyAlignment="1">
      <alignment horizontal="right"/>
    </xf>
    <xf numFmtId="0" fontId="28" fillId="0" borderId="36" xfId="0" applyFont="1" applyBorder="1"/>
    <xf numFmtId="0" fontId="2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1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5" fontId="10" fillId="0" borderId="0" xfId="0" applyNumberFormat="1" applyFont="1"/>
    <xf numFmtId="0" fontId="0" fillId="0" borderId="0" xfId="0" applyBorder="1"/>
    <xf numFmtId="1" fontId="3" fillId="0" borderId="0" xfId="0" applyNumberFormat="1" applyFont="1" applyAlignment="1">
      <alignment horizontal="center" vertical="center"/>
    </xf>
    <xf numFmtId="165" fontId="6" fillId="0" borderId="5" xfId="0" applyNumberFormat="1" applyFont="1" applyBorder="1" applyAlignment="1">
      <alignment horizontal="right"/>
    </xf>
    <xf numFmtId="0" fontId="6" fillId="0" borderId="0" xfId="0" applyFont="1"/>
    <xf numFmtId="0" fontId="2" fillId="0" borderId="16" xfId="0" applyFont="1" applyBorder="1" applyAlignment="1">
      <alignment horizontal="left"/>
    </xf>
    <xf numFmtId="0" fontId="2" fillId="4" borderId="53" xfId="0" applyFont="1" applyFill="1" applyBorder="1" applyAlignment="1">
      <alignment wrapText="1"/>
    </xf>
    <xf numFmtId="0" fontId="1" fillId="4" borderId="53" xfId="0" applyFont="1" applyFill="1" applyBorder="1" applyAlignment="1">
      <alignment wrapText="1"/>
    </xf>
    <xf numFmtId="165" fontId="10" fillId="0" borderId="0" xfId="0" applyNumberFormat="1" applyFont="1" applyAlignment="1">
      <alignment horizontal="right"/>
    </xf>
    <xf numFmtId="0" fontId="2" fillId="0" borderId="14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0" xfId="0" quotePrefix="1" applyAlignment="1">
      <alignment horizontal="left"/>
    </xf>
    <xf numFmtId="0" fontId="19" fillId="0" borderId="2" xfId="0" applyFont="1" applyBorder="1" applyAlignment="1">
      <alignment horizontal="left" vertical="top"/>
    </xf>
    <xf numFmtId="0" fontId="21" fillId="0" borderId="52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/>
    </xf>
    <xf numFmtId="0" fontId="1" fillId="0" borderId="14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42" xfId="0" applyFont="1" applyBorder="1"/>
    <xf numFmtId="0" fontId="4" fillId="0" borderId="14" xfId="0" applyFont="1" applyBorder="1" applyAlignment="1">
      <alignment horizontal="right"/>
    </xf>
    <xf numFmtId="0" fontId="4" fillId="0" borderId="44" xfId="0" applyFont="1" applyBorder="1"/>
    <xf numFmtId="0" fontId="4" fillId="0" borderId="43" xfId="0" applyFont="1" applyBorder="1"/>
    <xf numFmtId="0" fontId="4" fillId="0" borderId="45" xfId="0" applyFont="1" applyBorder="1"/>
    <xf numFmtId="0" fontId="6" fillId="0" borderId="48" xfId="0" applyFont="1" applyBorder="1"/>
    <xf numFmtId="0" fontId="2" fillId="0" borderId="1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165" fontId="31" fillId="0" borderId="0" xfId="0" applyNumberFormat="1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8" fillId="0" borderId="5" xfId="0" applyFont="1" applyBorder="1" applyAlignment="1">
      <alignment horizontal="right"/>
    </xf>
    <xf numFmtId="0" fontId="38" fillId="0" borderId="5" xfId="0" applyFont="1" applyBorder="1" applyAlignment="1">
      <alignment horizontal="left"/>
    </xf>
    <xf numFmtId="10" fontId="31" fillId="0" borderId="0" xfId="0" applyNumberFormat="1" applyFont="1"/>
    <xf numFmtId="10" fontId="33" fillId="0" borderId="0" xfId="0" applyNumberFormat="1" applyFont="1"/>
    <xf numFmtId="165" fontId="31" fillId="0" borderId="0" xfId="0" applyNumberFormat="1" applyFont="1" applyBorder="1"/>
    <xf numFmtId="0" fontId="31" fillId="0" borderId="0" xfId="0" quotePrefix="1" applyFont="1"/>
    <xf numFmtId="2" fontId="39" fillId="0" borderId="5" xfId="0" applyNumberFormat="1" applyFont="1" applyBorder="1" applyAlignment="1">
      <alignment horizontal="right"/>
    </xf>
    <xf numFmtId="0" fontId="43" fillId="0" borderId="0" xfId="0" applyFont="1"/>
    <xf numFmtId="0" fontId="19" fillId="0" borderId="33" xfId="0" applyFont="1" applyBorder="1" applyAlignment="1">
      <alignment horizontal="left" vertical="top"/>
    </xf>
    <xf numFmtId="10" fontId="19" fillId="0" borderId="33" xfId="0" applyNumberFormat="1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10" fontId="19" fillId="0" borderId="0" xfId="0" applyNumberFormat="1" applyFont="1" applyBorder="1" applyAlignment="1">
      <alignment vertical="top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25" fillId="0" borderId="0" xfId="0" applyNumberFormat="1" applyFont="1" applyAlignment="1">
      <alignment horizontal="left"/>
    </xf>
    <xf numFmtId="0" fontId="46" fillId="0" borderId="0" xfId="0" applyFont="1"/>
    <xf numFmtId="0" fontId="47" fillId="0" borderId="5" xfId="0" applyFont="1" applyBorder="1" applyAlignment="1">
      <alignment horizontal="right"/>
    </xf>
    <xf numFmtId="2" fontId="34" fillId="0" borderId="0" xfId="0" applyNumberFormat="1" applyFont="1"/>
    <xf numFmtId="2" fontId="40" fillId="0" borderId="0" xfId="0" applyNumberFormat="1" applyFont="1"/>
    <xf numFmtId="0" fontId="47" fillId="0" borderId="5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165" fontId="10" fillId="0" borderId="0" xfId="0" applyNumberFormat="1" applyFont="1" applyBorder="1"/>
    <xf numFmtId="2" fontId="19" fillId="0" borderId="5" xfId="0" applyNumberFormat="1" applyFont="1" applyBorder="1" applyAlignment="1">
      <alignment horizontal="right"/>
    </xf>
    <xf numFmtId="165" fontId="48" fillId="5" borderId="5" xfId="0" applyNumberFormat="1" applyFont="1" applyFill="1" applyBorder="1" applyAlignment="1">
      <alignment vertical="center"/>
    </xf>
    <xf numFmtId="165" fontId="48" fillId="5" borderId="5" xfId="0" applyNumberFormat="1" applyFont="1" applyFill="1" applyBorder="1" applyAlignment="1">
      <alignment horizontal="right" vertical="center"/>
    </xf>
    <xf numFmtId="1" fontId="44" fillId="0" borderId="5" xfId="0" applyNumberFormat="1" applyFont="1" applyBorder="1" applyAlignment="1">
      <alignment vertical="center" wrapText="1"/>
    </xf>
    <xf numFmtId="165" fontId="44" fillId="0" borderId="5" xfId="0" applyNumberFormat="1" applyFont="1" applyBorder="1" applyAlignment="1">
      <alignment horizontal="right" vertical="center" wrapText="1"/>
    </xf>
    <xf numFmtId="165" fontId="32" fillId="5" borderId="5" xfId="0" applyNumberFormat="1" applyFont="1" applyFill="1" applyBorder="1" applyAlignment="1">
      <alignment vertical="center" wrapText="1"/>
    </xf>
    <xf numFmtId="165" fontId="44" fillId="5" borderId="5" xfId="0" applyNumberFormat="1" applyFont="1" applyFill="1" applyBorder="1" applyAlignment="1">
      <alignment horizontal="right" vertical="center" wrapText="1"/>
    </xf>
    <xf numFmtId="0" fontId="49" fillId="5" borderId="5" xfId="0" applyFont="1" applyFill="1" applyBorder="1" applyAlignment="1">
      <alignment vertical="center"/>
    </xf>
    <xf numFmtId="0" fontId="49" fillId="5" borderId="5" xfId="0" applyFont="1" applyFill="1" applyBorder="1" applyAlignment="1">
      <alignment horizontal="right" vertical="center"/>
    </xf>
    <xf numFmtId="0" fontId="44" fillId="0" borderId="5" xfId="0" applyFont="1" applyBorder="1" applyAlignment="1">
      <alignment vertical="center"/>
    </xf>
    <xf numFmtId="165" fontId="44" fillId="0" borderId="5" xfId="0" applyNumberFormat="1" applyFont="1" applyBorder="1" applyAlignment="1">
      <alignment horizontal="right" vertical="center"/>
    </xf>
    <xf numFmtId="165" fontId="44" fillId="0" borderId="5" xfId="0" applyNumberFormat="1" applyFont="1" applyBorder="1" applyAlignment="1">
      <alignment vertical="center"/>
    </xf>
    <xf numFmtId="0" fontId="44" fillId="5" borderId="5" xfId="0" applyFont="1" applyFill="1" applyBorder="1" applyAlignment="1">
      <alignment vertical="center"/>
    </xf>
    <xf numFmtId="165" fontId="44" fillId="5" borderId="5" xfId="0" applyNumberFormat="1" applyFont="1" applyFill="1" applyBorder="1" applyAlignment="1">
      <alignment horizontal="right" vertical="center"/>
    </xf>
    <xf numFmtId="0" fontId="44" fillId="5" borderId="5" xfId="0" applyFont="1" applyFill="1" applyBorder="1" applyAlignment="1">
      <alignment horizontal="right" vertical="center"/>
    </xf>
    <xf numFmtId="0" fontId="44" fillId="6" borderId="5" xfId="0" applyFont="1" applyFill="1" applyBorder="1" applyAlignment="1">
      <alignment horizontal="right" vertical="center"/>
    </xf>
    <xf numFmtId="0" fontId="49" fillId="6" borderId="5" xfId="0" applyFont="1" applyFill="1" applyBorder="1" applyAlignment="1">
      <alignment horizontal="right" vertical="center"/>
    </xf>
    <xf numFmtId="10" fontId="44" fillId="0" borderId="5" xfId="0" applyNumberFormat="1" applyFont="1" applyBorder="1" applyAlignment="1">
      <alignment horizontal="right" vertical="center"/>
    </xf>
    <xf numFmtId="10" fontId="44" fillId="6" borderId="5" xfId="0" applyNumberFormat="1" applyFont="1" applyFill="1" applyBorder="1" applyAlignment="1">
      <alignment horizontal="right" vertical="center"/>
    </xf>
    <xf numFmtId="0" fontId="35" fillId="8" borderId="5" xfId="0" applyFont="1" applyFill="1" applyBorder="1" applyAlignment="1">
      <alignment wrapText="1"/>
    </xf>
    <xf numFmtId="0" fontId="49" fillId="5" borderId="5" xfId="0" applyFont="1" applyFill="1" applyBorder="1" applyAlignment="1">
      <alignment horizontal="center" vertical="center"/>
    </xf>
    <xf numFmtId="0" fontId="49" fillId="6" borderId="5" xfId="0" applyFont="1" applyFill="1" applyBorder="1" applyAlignment="1">
      <alignment horizontal="center" vertical="center"/>
    </xf>
    <xf numFmtId="0" fontId="44" fillId="8" borderId="5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32" fillId="9" borderId="5" xfId="0" applyFont="1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48" fillId="5" borderId="5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left" vertical="center"/>
    </xf>
    <xf numFmtId="0" fontId="44" fillId="0" borderId="5" xfId="0" applyFont="1" applyFill="1" applyBorder="1" applyAlignment="1">
      <alignment horizontal="center" vertical="center"/>
    </xf>
    <xf numFmtId="16" fontId="24" fillId="0" borderId="65" xfId="0" quotePrefix="1" applyNumberFormat="1" applyFont="1" applyBorder="1" applyAlignment="1">
      <alignment horizontal="right" vertical="center"/>
    </xf>
    <xf numFmtId="0" fontId="24" fillId="0" borderId="65" xfId="0" quotePrefix="1" applyFont="1" applyBorder="1" applyAlignment="1">
      <alignment horizontal="right" vertical="center"/>
    </xf>
    <xf numFmtId="0" fontId="26" fillId="0" borderId="66" xfId="0" quotePrefix="1" applyFont="1" applyBorder="1" applyAlignment="1">
      <alignment horizontal="right" vertical="center"/>
    </xf>
    <xf numFmtId="0" fontId="0" fillId="3" borderId="71" xfId="0" applyFill="1" applyBorder="1"/>
    <xf numFmtId="0" fontId="0" fillId="3" borderId="73" xfId="0" applyFill="1" applyBorder="1"/>
    <xf numFmtId="0" fontId="2" fillId="3" borderId="74" xfId="0" applyFont="1" applyFill="1" applyBorder="1" applyAlignment="1">
      <alignment horizontal="center" wrapText="1"/>
    </xf>
    <xf numFmtId="0" fontId="0" fillId="3" borderId="74" xfId="0" applyFill="1" applyBorder="1"/>
    <xf numFmtId="0" fontId="2" fillId="3" borderId="72" xfId="0" applyFont="1" applyFill="1" applyBorder="1" applyAlignment="1">
      <alignment horizontal="right" wrapText="1"/>
    </xf>
    <xf numFmtId="0" fontId="24" fillId="3" borderId="62" xfId="0" applyFont="1" applyFill="1" applyBorder="1" applyAlignment="1">
      <alignment vertical="center" wrapText="1"/>
    </xf>
    <xf numFmtId="0" fontId="24" fillId="3" borderId="72" xfId="0" applyFont="1" applyFill="1" applyBorder="1" applyAlignment="1">
      <alignment horizontal="right" vertical="center" wrapText="1"/>
    </xf>
    <xf numFmtId="0" fontId="24" fillId="3" borderId="61" xfId="0" applyFont="1" applyFill="1" applyBorder="1" applyAlignment="1">
      <alignment vertical="center" wrapText="1"/>
    </xf>
    <xf numFmtId="0" fontId="24" fillId="3" borderId="63" xfId="0" applyFont="1" applyFill="1" applyBorder="1" applyAlignment="1">
      <alignment horizontal="right" vertical="center" wrapText="1"/>
    </xf>
    <xf numFmtId="0" fontId="24" fillId="3" borderId="64" xfId="0" applyFont="1" applyFill="1" applyBorder="1" applyAlignment="1">
      <alignment vertical="center"/>
    </xf>
    <xf numFmtId="0" fontId="24" fillId="3" borderId="67" xfId="0" applyFont="1" applyFill="1" applyBorder="1" applyAlignment="1">
      <alignment vertical="center"/>
    </xf>
    <xf numFmtId="0" fontId="29" fillId="0" borderId="0" xfId="0" applyFont="1" applyAlignment="1">
      <alignment horizontal="left" vertical="center" indent="4"/>
    </xf>
    <xf numFmtId="0" fontId="29" fillId="0" borderId="0" xfId="0" quotePrefix="1" applyFont="1" applyAlignment="1">
      <alignment horizontal="left" vertical="center" indent="4"/>
    </xf>
    <xf numFmtId="0" fontId="52" fillId="0" borderId="0" xfId="0" applyFont="1"/>
    <xf numFmtId="165" fontId="5" fillId="0" borderId="5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41" fillId="0" borderId="0" xfId="0" applyFont="1"/>
    <xf numFmtId="0" fontId="46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165" fontId="44" fillId="0" borderId="16" xfId="0" applyNumberFormat="1" applyFont="1" applyBorder="1" applyAlignment="1">
      <alignment horizontal="right" vertical="center"/>
    </xf>
    <xf numFmtId="165" fontId="44" fillId="5" borderId="56" xfId="0" applyNumberFormat="1" applyFont="1" applyFill="1" applyBorder="1" applyAlignment="1">
      <alignment horizontal="right" vertical="center"/>
    </xf>
    <xf numFmtId="165" fontId="44" fillId="0" borderId="0" xfId="0" applyNumberFormat="1" applyFont="1"/>
    <xf numFmtId="0" fontId="7" fillId="0" borderId="0" xfId="0" applyFont="1" applyBorder="1"/>
    <xf numFmtId="0" fontId="4" fillId="0" borderId="9" xfId="0" applyFont="1" applyBorder="1"/>
    <xf numFmtId="0" fontId="4" fillId="0" borderId="11" xfId="0" applyFont="1" applyBorder="1"/>
    <xf numFmtId="0" fontId="2" fillId="0" borderId="75" xfId="0" applyFont="1" applyBorder="1"/>
    <xf numFmtId="0" fontId="0" fillId="0" borderId="0" xfId="0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/>
    </xf>
    <xf numFmtId="165" fontId="45" fillId="6" borderId="0" xfId="0" applyNumberFormat="1" applyFont="1" applyFill="1"/>
    <xf numFmtId="165" fontId="43" fillId="6" borderId="0" xfId="0" applyNumberFormat="1" applyFont="1" applyFill="1"/>
    <xf numFmtId="2" fontId="41" fillId="6" borderId="5" xfId="0" applyNumberFormat="1" applyFont="1" applyFill="1" applyBorder="1" applyAlignment="1">
      <alignment horizontal="right"/>
    </xf>
    <xf numFmtId="2" fontId="41" fillId="3" borderId="5" xfId="0" applyNumberFormat="1" applyFont="1" applyFill="1" applyBorder="1" applyAlignment="1">
      <alignment horizontal="right"/>
    </xf>
    <xf numFmtId="0" fontId="38" fillId="10" borderId="5" xfId="0" applyFont="1" applyFill="1" applyBorder="1" applyAlignment="1">
      <alignment horizontal="right"/>
    </xf>
    <xf numFmtId="0" fontId="38" fillId="10" borderId="5" xfId="0" applyFont="1" applyFill="1" applyBorder="1" applyAlignment="1">
      <alignment horizontal="left"/>
    </xf>
    <xf numFmtId="165" fontId="41" fillId="11" borderId="5" xfId="0" applyNumberFormat="1" applyFont="1" applyFill="1" applyBorder="1"/>
    <xf numFmtId="0" fontId="0" fillId="10" borderId="5" xfId="0" applyFill="1" applyBorder="1"/>
    <xf numFmtId="2" fontId="31" fillId="0" borderId="0" xfId="0" applyNumberFormat="1" applyFont="1"/>
    <xf numFmtId="2" fontId="31" fillId="0" borderId="0" xfId="0" applyNumberFormat="1" applyFont="1" applyAlignment="1">
      <alignment horizontal="left"/>
    </xf>
    <xf numFmtId="10" fontId="6" fillId="6" borderId="5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5" fontId="44" fillId="3" borderId="0" xfId="0" applyNumberFormat="1" applyFont="1" applyFill="1" applyAlignment="1">
      <alignment horizontal="left"/>
    </xf>
    <xf numFmtId="10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5" fontId="54" fillId="0" borderId="5" xfId="0" applyNumberFormat="1" applyFont="1" applyBorder="1" applyAlignment="1">
      <alignment horizontal="right"/>
    </xf>
    <xf numFmtId="165" fontId="6" fillId="6" borderId="0" xfId="0" applyNumberFormat="1" applyFont="1" applyFill="1" applyAlignment="1">
      <alignment horizontal="right"/>
    </xf>
    <xf numFmtId="10" fontId="6" fillId="6" borderId="0" xfId="0" applyNumberFormat="1" applyFont="1" applyFill="1" applyAlignment="1">
      <alignment horizontal="right"/>
    </xf>
    <xf numFmtId="0" fontId="6" fillId="6" borderId="0" xfId="0" applyFont="1" applyFill="1"/>
    <xf numFmtId="0" fontId="47" fillId="12" borderId="5" xfId="0" applyFont="1" applyFill="1" applyBorder="1" applyAlignment="1">
      <alignment horizontal="right"/>
    </xf>
    <xf numFmtId="0" fontId="47" fillId="12" borderId="5" xfId="0" applyFont="1" applyFill="1" applyBorder="1" applyAlignment="1">
      <alignment horizontal="left"/>
    </xf>
    <xf numFmtId="0" fontId="55" fillId="0" borderId="0" xfId="0" applyFont="1"/>
    <xf numFmtId="2" fontId="1" fillId="13" borderId="0" xfId="0" applyNumberFormat="1" applyFont="1" applyFill="1"/>
    <xf numFmtId="2" fontId="19" fillId="0" borderId="33" xfId="0" applyNumberFormat="1" applyFont="1" applyBorder="1" applyAlignment="1">
      <alignment vertical="top"/>
    </xf>
    <xf numFmtId="0" fontId="43" fillId="4" borderId="0" xfId="0" applyFont="1" applyFill="1"/>
    <xf numFmtId="0" fontId="38" fillId="0" borderId="60" xfId="0" applyFont="1" applyBorder="1" applyAlignment="1">
      <alignment horizontal="right"/>
    </xf>
    <xf numFmtId="165" fontId="53" fillId="14" borderId="5" xfId="0" applyNumberFormat="1" applyFont="1" applyFill="1" applyBorder="1" applyAlignment="1">
      <alignment horizontal="right" vertical="center"/>
    </xf>
    <xf numFmtId="165" fontId="44" fillId="14" borderId="5" xfId="0" applyNumberFormat="1" applyFont="1" applyFill="1" applyBorder="1" applyAlignment="1">
      <alignment vertical="center"/>
    </xf>
    <xf numFmtId="165" fontId="44" fillId="14" borderId="5" xfId="0" applyNumberFormat="1" applyFont="1" applyFill="1" applyBorder="1" applyAlignment="1">
      <alignment horizontal="right" vertical="center"/>
    </xf>
    <xf numFmtId="0" fontId="49" fillId="6" borderId="5" xfId="0" applyFont="1" applyFill="1" applyBorder="1" applyAlignment="1">
      <alignment vertical="center"/>
    </xf>
    <xf numFmtId="0" fontId="56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right"/>
    </xf>
    <xf numFmtId="0" fontId="2" fillId="6" borderId="1" xfId="0" quotePrefix="1" applyFont="1" applyFill="1" applyBorder="1"/>
    <xf numFmtId="0" fontId="2" fillId="6" borderId="2" xfId="0" applyFont="1" applyFill="1" applyBorder="1"/>
    <xf numFmtId="0" fontId="2" fillId="6" borderId="13" xfId="0" applyFont="1" applyFill="1" applyBorder="1"/>
    <xf numFmtId="0" fontId="2" fillId="6" borderId="5" xfId="0" quotePrefix="1" applyFont="1" applyFill="1" applyBorder="1" applyAlignment="1">
      <alignment horizontal="left" vertical="top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left" vertical="top"/>
    </xf>
    <xf numFmtId="0" fontId="2" fillId="6" borderId="15" xfId="0" applyFont="1" applyFill="1" applyBorder="1" applyAlignment="1">
      <alignment horizontal="left"/>
    </xf>
    <xf numFmtId="165" fontId="2" fillId="6" borderId="2" xfId="0" applyNumberFormat="1" applyFont="1" applyFill="1" applyBorder="1" applyAlignment="1">
      <alignment horizontal="right"/>
    </xf>
    <xf numFmtId="165" fontId="2" fillId="6" borderId="3" xfId="0" applyNumberFormat="1" applyFont="1" applyFill="1" applyBorder="1" applyAlignment="1">
      <alignment horizontal="right"/>
    </xf>
    <xf numFmtId="165" fontId="2" fillId="6" borderId="18" xfId="0" applyNumberFormat="1" applyFont="1" applyFill="1" applyBorder="1" applyAlignment="1">
      <alignment horizontal="right"/>
    </xf>
    <xf numFmtId="165" fontId="2" fillId="6" borderId="21" xfId="0" applyNumberFormat="1" applyFont="1" applyFill="1" applyBorder="1" applyAlignment="1">
      <alignment horizontal="right"/>
    </xf>
    <xf numFmtId="2" fontId="2" fillId="6" borderId="3" xfId="0" applyNumberFormat="1" applyFont="1" applyFill="1" applyBorder="1" applyAlignment="1">
      <alignment horizontal="right"/>
    </xf>
    <xf numFmtId="2" fontId="2" fillId="6" borderId="3" xfId="0" applyNumberFormat="1" applyFont="1" applyFill="1" applyBorder="1"/>
    <xf numFmtId="2" fontId="2" fillId="6" borderId="1" xfId="0" applyNumberFormat="1" applyFont="1" applyFill="1" applyBorder="1" applyAlignment="1">
      <alignment horizontal="right"/>
    </xf>
    <xf numFmtId="165" fontId="2" fillId="6" borderId="35" xfId="0" applyNumberFormat="1" applyFont="1" applyFill="1" applyBorder="1" applyAlignment="1">
      <alignment wrapText="1"/>
    </xf>
    <xf numFmtId="0" fontId="2" fillId="6" borderId="4" xfId="0" quotePrefix="1" applyFont="1" applyFill="1" applyBorder="1"/>
    <xf numFmtId="0" fontId="2" fillId="6" borderId="14" xfId="0" quotePrefix="1" applyFont="1" applyFill="1" applyBorder="1"/>
    <xf numFmtId="0" fontId="2" fillId="6" borderId="16" xfId="0" applyFont="1" applyFill="1" applyBorder="1" applyAlignment="1">
      <alignment horizontal="left"/>
    </xf>
    <xf numFmtId="165" fontId="2" fillId="6" borderId="5" xfId="0" applyNumberFormat="1" applyFont="1" applyFill="1" applyBorder="1" applyAlignment="1">
      <alignment horizontal="right"/>
    </xf>
    <xf numFmtId="165" fontId="2" fillId="6" borderId="6" xfId="0" applyNumberFormat="1" applyFont="1" applyFill="1" applyBorder="1" applyAlignment="1">
      <alignment horizontal="right"/>
    </xf>
    <xf numFmtId="165" fontId="2" fillId="6" borderId="58" xfId="0" applyNumberFormat="1" applyFont="1" applyFill="1" applyBorder="1" applyAlignment="1">
      <alignment horizontal="right"/>
    </xf>
    <xf numFmtId="165" fontId="2" fillId="6" borderId="59" xfId="0" applyNumberFormat="1" applyFont="1" applyFill="1" applyBorder="1" applyAlignment="1">
      <alignment horizontal="right"/>
    </xf>
    <xf numFmtId="2" fontId="2" fillId="6" borderId="5" xfId="0" applyNumberFormat="1" applyFont="1" applyFill="1" applyBorder="1" applyAlignment="1">
      <alignment horizontal="right"/>
    </xf>
    <xf numFmtId="2" fontId="2" fillId="6" borderId="6" xfId="0" applyNumberFormat="1" applyFont="1" applyFill="1" applyBorder="1" applyAlignment="1">
      <alignment horizontal="right"/>
    </xf>
    <xf numFmtId="2" fontId="2" fillId="6" borderId="6" xfId="0" applyNumberFormat="1" applyFont="1" applyFill="1" applyBorder="1"/>
    <xf numFmtId="2" fontId="2" fillId="6" borderId="4" xfId="0" applyNumberFormat="1" applyFont="1" applyFill="1" applyBorder="1" applyAlignment="1">
      <alignment horizontal="right"/>
    </xf>
    <xf numFmtId="165" fontId="2" fillId="6" borderId="39" xfId="0" applyNumberFormat="1" applyFont="1" applyFill="1" applyBorder="1" applyAlignment="1">
      <alignment wrapText="1"/>
    </xf>
    <xf numFmtId="165" fontId="2" fillId="6" borderId="19" xfId="0" applyNumberFormat="1" applyFont="1" applyFill="1" applyBorder="1" applyAlignment="1">
      <alignment horizontal="right"/>
    </xf>
    <xf numFmtId="165" fontId="2" fillId="6" borderId="22" xfId="0" applyNumberFormat="1" applyFont="1" applyFill="1" applyBorder="1" applyAlignment="1">
      <alignment horizontal="right"/>
    </xf>
    <xf numFmtId="0" fontId="2" fillId="6" borderId="55" xfId="0" quotePrefix="1" applyFont="1" applyFill="1" applyBorder="1"/>
    <xf numFmtId="0" fontId="2" fillId="6" borderId="56" xfId="0" applyFont="1" applyFill="1" applyBorder="1"/>
    <xf numFmtId="0" fontId="2" fillId="6" borderId="69" xfId="0" quotePrefix="1" applyFont="1" applyFill="1" applyBorder="1"/>
    <xf numFmtId="0" fontId="2" fillId="6" borderId="56" xfId="0" quotePrefix="1" applyFont="1" applyFill="1" applyBorder="1" applyAlignment="1">
      <alignment horizontal="left" vertical="top"/>
    </xf>
    <xf numFmtId="0" fontId="2" fillId="6" borderId="56" xfId="0" applyFont="1" applyFill="1" applyBorder="1" applyAlignment="1">
      <alignment horizontal="left" vertical="top"/>
    </xf>
    <xf numFmtId="0" fontId="2" fillId="6" borderId="68" xfId="0" applyFont="1" applyFill="1" applyBorder="1" applyAlignment="1">
      <alignment horizontal="left"/>
    </xf>
    <xf numFmtId="165" fontId="2" fillId="6" borderId="56" xfId="0" applyNumberFormat="1" applyFont="1" applyFill="1" applyBorder="1" applyAlignment="1">
      <alignment horizontal="right"/>
    </xf>
    <xf numFmtId="165" fontId="2" fillId="6" borderId="57" xfId="0" applyNumberFormat="1" applyFont="1" applyFill="1" applyBorder="1" applyAlignment="1">
      <alignment horizontal="right"/>
    </xf>
    <xf numFmtId="0" fontId="2" fillId="6" borderId="55" xfId="0" applyFont="1" applyFill="1" applyBorder="1" applyAlignment="1">
      <alignment horizontal="right"/>
    </xf>
    <xf numFmtId="2" fontId="2" fillId="6" borderId="56" xfId="0" applyNumberFormat="1" applyFont="1" applyFill="1" applyBorder="1" applyAlignment="1">
      <alignment horizontal="right"/>
    </xf>
    <xf numFmtId="2" fontId="2" fillId="6" borderId="57" xfId="0" applyNumberFormat="1" applyFont="1" applyFill="1" applyBorder="1" applyAlignment="1">
      <alignment horizontal="right"/>
    </xf>
    <xf numFmtId="2" fontId="2" fillId="6" borderId="69" xfId="0" applyNumberFormat="1" applyFont="1" applyFill="1" applyBorder="1"/>
    <xf numFmtId="2" fontId="2" fillId="6" borderId="55" xfId="0" applyNumberFormat="1" applyFont="1" applyFill="1" applyBorder="1" applyAlignment="1">
      <alignment horizontal="right"/>
    </xf>
    <xf numFmtId="165" fontId="2" fillId="6" borderId="59" xfId="0" applyNumberFormat="1" applyFont="1" applyFill="1" applyBorder="1" applyAlignment="1">
      <alignment wrapText="1"/>
    </xf>
    <xf numFmtId="0" fontId="2" fillId="6" borderId="4" xfId="0" applyFont="1" applyFill="1" applyBorder="1"/>
    <xf numFmtId="0" fontId="2" fillId="6" borderId="5" xfId="0" applyFont="1" applyFill="1" applyBorder="1" applyAlignment="1">
      <alignment horizontal="left"/>
    </xf>
    <xf numFmtId="2" fontId="2" fillId="6" borderId="14" xfId="0" applyNumberFormat="1" applyFont="1" applyFill="1" applyBorder="1"/>
    <xf numFmtId="165" fontId="2" fillId="6" borderId="22" xfId="0" applyNumberFormat="1" applyFont="1" applyFill="1" applyBorder="1" applyAlignment="1">
      <alignment wrapText="1"/>
    </xf>
    <xf numFmtId="0" fontId="2" fillId="6" borderId="56" xfId="0" applyFont="1" applyFill="1" applyBorder="1" applyAlignment="1">
      <alignment horizontal="left"/>
    </xf>
    <xf numFmtId="0" fontId="2" fillId="6" borderId="5" xfId="0" quotePrefix="1" applyFont="1" applyFill="1" applyBorder="1" applyAlignment="1">
      <alignment horizontal="left"/>
    </xf>
    <xf numFmtId="0" fontId="2" fillId="6" borderId="5" xfId="0" quotePrefix="1" applyNumberFormat="1" applyFont="1" applyFill="1" applyBorder="1" applyAlignment="1">
      <alignment horizontal="left"/>
    </xf>
    <xf numFmtId="0" fontId="2" fillId="6" borderId="5" xfId="0" quotePrefix="1" applyFont="1" applyFill="1" applyBorder="1"/>
    <xf numFmtId="0" fontId="2" fillId="6" borderId="0" xfId="0" quotePrefix="1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left"/>
    </xf>
    <xf numFmtId="165" fontId="2" fillId="6" borderId="0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2" fontId="2" fillId="6" borderId="0" xfId="0" applyNumberFormat="1" applyFont="1" applyFill="1" applyBorder="1" applyAlignment="1">
      <alignment horizontal="right"/>
    </xf>
    <xf numFmtId="2" fontId="2" fillId="6" borderId="0" xfId="0" applyNumberFormat="1" applyFont="1" applyFill="1" applyBorder="1"/>
    <xf numFmtId="165" fontId="2" fillId="6" borderId="0" xfId="0" applyNumberFormat="1" applyFont="1" applyFill="1" applyBorder="1" applyAlignment="1">
      <alignment wrapText="1"/>
    </xf>
    <xf numFmtId="0" fontId="2" fillId="6" borderId="0" xfId="0" applyFont="1" applyFill="1"/>
    <xf numFmtId="165" fontId="2" fillId="6" borderId="0" xfId="0" applyNumberFormat="1" applyFont="1" applyFill="1" applyBorder="1"/>
    <xf numFmtId="0" fontId="13" fillId="6" borderId="0" xfId="0" applyFont="1" applyFill="1" applyBorder="1" applyAlignment="1">
      <alignment horizontal="right"/>
    </xf>
    <xf numFmtId="166" fontId="13" fillId="6" borderId="0" xfId="0" applyNumberFormat="1" applyFont="1" applyFill="1" applyBorder="1" applyAlignment="1">
      <alignment horizontal="right"/>
    </xf>
    <xf numFmtId="2" fontId="13" fillId="6" borderId="0" xfId="0" applyNumberFormat="1" applyFont="1" applyFill="1" applyBorder="1"/>
    <xf numFmtId="165" fontId="13" fillId="6" borderId="0" xfId="0" applyNumberFormat="1" applyFont="1" applyFill="1" applyBorder="1"/>
    <xf numFmtId="165" fontId="2" fillId="6" borderId="0" xfId="0" applyNumberFormat="1" applyFont="1" applyFill="1"/>
    <xf numFmtId="0" fontId="2" fillId="6" borderId="14" xfId="0" applyFont="1" applyFill="1" applyBorder="1"/>
    <xf numFmtId="0" fontId="18" fillId="0" borderId="0" xfId="0" applyFont="1" applyBorder="1"/>
    <xf numFmtId="0" fontId="1" fillId="6" borderId="0" xfId="0" applyFont="1" applyFill="1" applyBorder="1"/>
    <xf numFmtId="165" fontId="1" fillId="6" borderId="0" xfId="0" applyNumberFormat="1" applyFont="1" applyFill="1" applyBorder="1" applyAlignment="1">
      <alignment wrapText="1"/>
    </xf>
    <xf numFmtId="165" fontId="12" fillId="6" borderId="0" xfId="0" applyNumberFormat="1" applyFont="1" applyFill="1" applyBorder="1"/>
    <xf numFmtId="1" fontId="4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165" fontId="2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right" wrapText="1"/>
    </xf>
    <xf numFmtId="2" fontId="2" fillId="6" borderId="0" xfId="0" applyNumberFormat="1" applyFont="1" applyFill="1" applyBorder="1" applyAlignment="1">
      <alignment horizontal="right" wrapText="1"/>
    </xf>
    <xf numFmtId="2" fontId="1" fillId="6" borderId="0" xfId="0" applyNumberFormat="1" applyFont="1" applyFill="1" applyBorder="1" applyAlignment="1">
      <alignment horizontal="right" wrapText="1"/>
    </xf>
    <xf numFmtId="165" fontId="0" fillId="6" borderId="0" xfId="0" applyNumberFormat="1" applyFill="1" applyBorder="1"/>
    <xf numFmtId="0" fontId="0" fillId="6" borderId="0" xfId="0" applyFill="1" applyBorder="1" applyAlignment="1">
      <alignment horizontal="right"/>
    </xf>
    <xf numFmtId="0" fontId="0" fillId="6" borderId="0" xfId="0" applyFill="1" applyBorder="1"/>
    <xf numFmtId="165" fontId="23" fillId="6" borderId="0" xfId="0" applyNumberFormat="1" applyFont="1" applyFill="1" applyBorder="1" applyAlignment="1">
      <alignment horizontal="right"/>
    </xf>
    <xf numFmtId="165" fontId="10" fillId="6" borderId="0" xfId="0" applyNumberFormat="1" applyFont="1" applyFill="1" applyBorder="1"/>
    <xf numFmtId="165" fontId="11" fillId="6" borderId="0" xfId="0" applyNumberFormat="1" applyFont="1" applyFill="1" applyBorder="1" applyAlignment="1">
      <alignment horizontal="right"/>
    </xf>
    <xf numFmtId="2" fontId="25" fillId="6" borderId="0" xfId="0" applyNumberFormat="1" applyFont="1" applyFill="1" applyBorder="1"/>
    <xf numFmtId="2" fontId="0" fillId="6" borderId="0" xfId="0" applyNumberFormat="1" applyFill="1" applyBorder="1"/>
    <xf numFmtId="2" fontId="11" fillId="6" borderId="0" xfId="0" applyNumberFormat="1" applyFont="1" applyFill="1" applyBorder="1"/>
    <xf numFmtId="165" fontId="9" fillId="6" borderId="0" xfId="0" applyNumberFormat="1" applyFont="1" applyFill="1" applyBorder="1" applyAlignment="1">
      <alignment horizontal="right"/>
    </xf>
    <xf numFmtId="2" fontId="9" fillId="6" borderId="0" xfId="0" applyNumberFormat="1" applyFont="1" applyFill="1" applyBorder="1"/>
    <xf numFmtId="165" fontId="0" fillId="6" borderId="0" xfId="0" applyNumberFormat="1" applyFill="1" applyBorder="1" applyAlignment="1">
      <alignment horizontal="right"/>
    </xf>
    <xf numFmtId="165" fontId="25" fillId="6" borderId="0" xfId="0" applyNumberFormat="1" applyFont="1" applyFill="1" applyBorder="1" applyAlignment="1">
      <alignment horizontal="left"/>
    </xf>
    <xf numFmtId="166" fontId="11" fillId="6" borderId="0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2" fontId="6" fillId="6" borderId="0" xfId="0" applyNumberFormat="1" applyFont="1" applyFill="1" applyBorder="1"/>
    <xf numFmtId="2" fontId="12" fillId="6" borderId="0" xfId="0" applyNumberFormat="1" applyFont="1" applyFill="1" applyBorder="1" applyAlignment="1">
      <alignment horizontal="right"/>
    </xf>
    <xf numFmtId="2" fontId="0" fillId="6" borderId="0" xfId="0" applyNumberForma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165" fontId="10" fillId="6" borderId="0" xfId="0" applyNumberFormat="1" applyFont="1" applyFill="1" applyBorder="1" applyAlignment="1">
      <alignment horizontal="right"/>
    </xf>
    <xf numFmtId="165" fontId="6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/>
    <xf numFmtId="0" fontId="5" fillId="6" borderId="0" xfId="0" applyFont="1" applyFill="1" applyBorder="1" applyAlignment="1">
      <alignment horizontal="right"/>
    </xf>
    <xf numFmtId="165" fontId="8" fillId="6" borderId="0" xfId="0" applyNumberFormat="1" applyFont="1" applyFill="1" applyBorder="1"/>
    <xf numFmtId="1" fontId="6" fillId="6" borderId="0" xfId="0" applyNumberFormat="1" applyFont="1" applyFill="1" applyBorder="1"/>
    <xf numFmtId="1" fontId="6" fillId="6" borderId="0" xfId="0" applyNumberFormat="1" applyFont="1" applyFill="1" applyBorder="1" applyAlignment="1">
      <alignment horizontal="right"/>
    </xf>
    <xf numFmtId="0" fontId="2" fillId="6" borderId="0" xfId="0" quotePrefix="1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2" fillId="6" borderId="0" xfId="0" quotePrefix="1" applyNumberFormat="1" applyFont="1" applyFill="1" applyBorder="1" applyAlignment="1">
      <alignment horizontal="left"/>
    </xf>
    <xf numFmtId="0" fontId="8" fillId="6" borderId="0" xfId="0" applyFont="1" applyFill="1" applyBorder="1" applyAlignment="1">
      <alignment horizontal="right"/>
    </xf>
    <xf numFmtId="2" fontId="1" fillId="6" borderId="0" xfId="0" applyNumberFormat="1" applyFont="1" applyFill="1" applyBorder="1"/>
    <xf numFmtId="0" fontId="13" fillId="6" borderId="0" xfId="0" applyFont="1" applyFill="1" applyBorder="1"/>
    <xf numFmtId="2" fontId="14" fillId="6" borderId="0" xfId="0" applyNumberFormat="1" applyFont="1" applyFill="1" applyBorder="1"/>
    <xf numFmtId="165" fontId="17" fillId="6" borderId="0" xfId="0" applyNumberFormat="1" applyFont="1" applyFill="1" applyBorder="1" applyAlignment="1">
      <alignment horizontal="right"/>
    </xf>
    <xf numFmtId="165" fontId="17" fillId="6" borderId="0" xfId="0" applyNumberFormat="1" applyFont="1" applyFill="1" applyBorder="1"/>
    <xf numFmtId="165" fontId="12" fillId="6" borderId="0" xfId="0" applyNumberFormat="1" applyFont="1" applyFill="1" applyBorder="1" applyAlignment="1">
      <alignment horizontal="right"/>
    </xf>
    <xf numFmtId="2" fontId="12" fillId="6" borderId="0" xfId="0" applyNumberFormat="1" applyFont="1" applyFill="1" applyBorder="1"/>
    <xf numFmtId="2" fontId="17" fillId="6" borderId="0" xfId="0" applyNumberFormat="1" applyFont="1" applyFill="1" applyBorder="1" applyAlignment="1">
      <alignment horizontal="right"/>
    </xf>
    <xf numFmtId="2" fontId="27" fillId="6" borderId="0" xfId="0" applyNumberFormat="1" applyFont="1" applyFill="1" applyBorder="1" applyAlignment="1">
      <alignment horizontal="right"/>
    </xf>
    <xf numFmtId="0" fontId="27" fillId="6" borderId="0" xfId="0" applyFont="1" applyFill="1" applyBorder="1"/>
    <xf numFmtId="2" fontId="22" fillId="6" borderId="0" xfId="0" applyNumberFormat="1" applyFont="1" applyFill="1" applyBorder="1"/>
    <xf numFmtId="165" fontId="22" fillId="6" borderId="0" xfId="0" applyNumberFormat="1" applyFont="1" applyFill="1" applyBorder="1" applyAlignment="1">
      <alignment horizontal="right"/>
    </xf>
    <xf numFmtId="165" fontId="22" fillId="6" borderId="0" xfId="0" applyNumberFormat="1" applyFont="1" applyFill="1" applyBorder="1"/>
    <xf numFmtId="165" fontId="14" fillId="6" borderId="0" xfId="0" applyNumberFormat="1" applyFont="1" applyFill="1" applyBorder="1"/>
    <xf numFmtId="2" fontId="4" fillId="6" borderId="0" xfId="0" applyNumberFormat="1" applyFont="1" applyFill="1" applyBorder="1" applyAlignment="1">
      <alignment horizontal="right"/>
    </xf>
    <xf numFmtId="165" fontId="4" fillId="6" borderId="0" xfId="0" applyNumberFormat="1" applyFont="1" applyFill="1" applyBorder="1"/>
    <xf numFmtId="165" fontId="1" fillId="6" borderId="0" xfId="0" applyNumberFormat="1" applyFont="1" applyFill="1" applyBorder="1"/>
    <xf numFmtId="0" fontId="31" fillId="0" borderId="0" xfId="0" applyFont="1" applyFill="1"/>
    <xf numFmtId="0" fontId="0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2" fontId="31" fillId="0" borderId="0" xfId="0" applyNumberFormat="1" applyFont="1" applyFill="1"/>
    <xf numFmtId="0" fontId="35" fillId="0" borderId="0" xfId="0" applyFont="1" applyFill="1"/>
    <xf numFmtId="0" fontId="60" fillId="0" borderId="0" xfId="0" applyFont="1" applyAlignment="1">
      <alignment horizontal="left"/>
    </xf>
    <xf numFmtId="0" fontId="59" fillId="0" borderId="0" xfId="0" applyFont="1" applyBorder="1" applyAlignment="1"/>
    <xf numFmtId="2" fontId="35" fillId="0" borderId="0" xfId="0" applyNumberFormat="1" applyFont="1" applyFill="1"/>
    <xf numFmtId="0" fontId="61" fillId="15" borderId="0" xfId="0" applyFont="1" applyFill="1"/>
    <xf numFmtId="0" fontId="31" fillId="15" borderId="0" xfId="0" applyFont="1" applyFill="1" applyAlignment="1">
      <alignment horizontal="center"/>
    </xf>
    <xf numFmtId="0" fontId="62" fillId="15" borderId="0" xfId="0" applyFont="1" applyFill="1"/>
    <xf numFmtId="0" fontId="31" fillId="15" borderId="0" xfId="0" applyFont="1" applyFill="1"/>
    <xf numFmtId="0" fontId="62" fillId="0" borderId="0" xfId="0" applyFont="1" applyFill="1"/>
    <xf numFmtId="0" fontId="65" fillId="0" borderId="77" xfId="0" applyFont="1" applyFill="1" applyBorder="1" applyAlignment="1">
      <alignment horizontal="center" vertical="center"/>
    </xf>
    <xf numFmtId="0" fontId="67" fillId="0" borderId="77" xfId="1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 vertical="center" wrapText="1"/>
    </xf>
    <xf numFmtId="2" fontId="67" fillId="0" borderId="77" xfId="1" applyNumberFormat="1" applyFont="1" applyFill="1" applyBorder="1" applyAlignment="1">
      <alignment horizontal="center" vertical="center" wrapText="1"/>
    </xf>
    <xf numFmtId="0" fontId="66" fillId="0" borderId="77" xfId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8" fillId="6" borderId="5" xfId="0" quotePrefix="1" applyFont="1" applyFill="1" applyBorder="1"/>
    <xf numFmtId="0" fontId="68" fillId="6" borderId="5" xfId="0" applyFont="1" applyFill="1" applyBorder="1"/>
    <xf numFmtId="0" fontId="68" fillId="6" borderId="5" xfId="0" quotePrefix="1" applyFont="1" applyFill="1" applyBorder="1" applyAlignment="1">
      <alignment horizontal="left" vertical="top"/>
    </xf>
    <xf numFmtId="0" fontId="68" fillId="6" borderId="5" xfId="0" applyFont="1" applyFill="1" applyBorder="1" applyAlignment="1">
      <alignment horizontal="left" vertical="top"/>
    </xf>
    <xf numFmtId="0" fontId="68" fillId="0" borderId="5" xfId="0" applyFont="1" applyBorder="1" applyAlignment="1">
      <alignment horizontal="left"/>
    </xf>
    <xf numFmtId="165" fontId="68" fillId="0" borderId="5" xfId="2" applyNumberFormat="1" applyFont="1" applyFill="1" applyBorder="1" applyAlignment="1">
      <alignment vertical="top" wrapText="1"/>
    </xf>
    <xf numFmtId="2" fontId="68" fillId="6" borderId="5" xfId="0" applyNumberFormat="1" applyFont="1" applyFill="1" applyBorder="1" applyAlignment="1">
      <alignment horizontal="right"/>
    </xf>
    <xf numFmtId="0" fontId="68" fillId="0" borderId="5" xfId="2" applyFont="1" applyFill="1" applyBorder="1" applyAlignment="1">
      <alignment vertical="top" wrapText="1"/>
    </xf>
    <xf numFmtId="2" fontId="68" fillId="0" borderId="5" xfId="2" applyNumberFormat="1" applyFont="1" applyFill="1" applyBorder="1" applyAlignment="1">
      <alignment vertical="top" wrapText="1"/>
    </xf>
    <xf numFmtId="0" fontId="68" fillId="0" borderId="5" xfId="2" applyFont="1" applyFill="1" applyBorder="1" applyAlignment="1">
      <alignment vertical="top"/>
    </xf>
    <xf numFmtId="2" fontId="68" fillId="0" borderId="5" xfId="0" applyNumberFormat="1" applyFont="1" applyBorder="1" applyAlignment="1">
      <alignment horizontal="right"/>
    </xf>
    <xf numFmtId="0" fontId="68" fillId="0" borderId="5" xfId="0" applyFont="1" applyBorder="1" applyAlignment="1">
      <alignment horizontal="left" vertical="top"/>
    </xf>
    <xf numFmtId="0" fontId="68" fillId="0" borderId="5" xfId="0" applyFont="1" applyFill="1" applyBorder="1" applyAlignment="1">
      <alignment vertical="top"/>
    </xf>
    <xf numFmtId="2" fontId="68" fillId="0" borderId="5" xfId="3" applyNumberFormat="1" applyFont="1" applyFill="1" applyBorder="1" applyAlignment="1">
      <alignment vertical="top"/>
    </xf>
    <xf numFmtId="0" fontId="31" fillId="0" borderId="0" xfId="0" applyFont="1" applyFill="1" applyAlignment="1"/>
    <xf numFmtId="0" fontId="68" fillId="6" borderId="5" xfId="0" quotePrefix="1" applyFont="1" applyFill="1" applyBorder="1" applyAlignment="1">
      <alignment horizontal="left"/>
    </xf>
    <xf numFmtId="165" fontId="68" fillId="0" borderId="5" xfId="2" applyNumberFormat="1" applyFont="1" applyFill="1" applyBorder="1" applyAlignment="1">
      <alignment vertical="top"/>
    </xf>
    <xf numFmtId="0" fontId="68" fillId="0" borderId="5" xfId="2" applyFont="1" applyFill="1" applyBorder="1" applyAlignment="1">
      <alignment horizontal="right" vertical="top" wrapText="1"/>
    </xf>
    <xf numFmtId="0" fontId="31" fillId="6" borderId="0" xfId="0" applyFont="1" applyFill="1"/>
    <xf numFmtId="165" fontId="68" fillId="0" borderId="5" xfId="3" applyNumberFormat="1" applyFont="1" applyFill="1" applyBorder="1" applyAlignment="1">
      <alignment vertical="top"/>
    </xf>
    <xf numFmtId="0" fontId="68" fillId="0" borderId="5" xfId="3" applyFont="1" applyFill="1" applyBorder="1" applyAlignment="1">
      <alignment vertical="top"/>
    </xf>
    <xf numFmtId="2" fontId="68" fillId="0" borderId="5" xfId="0" applyNumberFormat="1" applyFont="1" applyFill="1" applyBorder="1" applyAlignment="1">
      <alignment vertical="top"/>
    </xf>
    <xf numFmtId="165" fontId="68" fillId="0" borderId="5" xfId="0" applyNumberFormat="1" applyFont="1" applyFill="1" applyBorder="1" applyAlignment="1">
      <alignment vertical="top"/>
    </xf>
    <xf numFmtId="0" fontId="68" fillId="6" borderId="5" xfId="0" quotePrefix="1" applyNumberFormat="1" applyFont="1" applyFill="1" applyBorder="1" applyAlignment="1">
      <alignment horizontal="left"/>
    </xf>
    <xf numFmtId="2" fontId="31" fillId="0" borderId="5" xfId="0" applyNumberFormat="1" applyFont="1" applyFill="1" applyBorder="1"/>
    <xf numFmtId="0" fontId="31" fillId="0" borderId="0" xfId="0" applyFont="1" applyFill="1" applyAlignment="1">
      <alignment horizontal="center"/>
    </xf>
    <xf numFmtId="0" fontId="4" fillId="6" borderId="0" xfId="0" applyFont="1" applyFill="1" applyBorder="1" applyAlignment="1">
      <alignment horizontal="right" wrapText="1"/>
    </xf>
    <xf numFmtId="165" fontId="11" fillId="6" borderId="0" xfId="0" applyNumberFormat="1" applyFont="1" applyFill="1" applyBorder="1"/>
    <xf numFmtId="165" fontId="9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 wrapText="1"/>
    </xf>
    <xf numFmtId="0" fontId="1" fillId="6" borderId="0" xfId="0" applyFont="1" applyFill="1" applyBorder="1" applyAlignment="1">
      <alignment horizontal="left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0" xfId="0" quotePrefix="1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left" wrapText="1"/>
    </xf>
    <xf numFmtId="165" fontId="4" fillId="6" borderId="0" xfId="0" applyNumberFormat="1" applyFont="1" applyFill="1" applyBorder="1" applyAlignment="1">
      <alignment horizontal="right" wrapText="1"/>
    </xf>
    <xf numFmtId="2" fontId="4" fillId="6" borderId="0" xfId="0" applyNumberFormat="1" applyFont="1" applyFill="1" applyBorder="1" applyAlignment="1">
      <alignment horizontal="right" wrapText="1"/>
    </xf>
    <xf numFmtId="0" fontId="6" fillId="6" borderId="0" xfId="0" quotePrefix="1" applyFont="1" applyFill="1" applyBorder="1"/>
    <xf numFmtId="0" fontId="6" fillId="6" borderId="0" xfId="0" applyFont="1" applyFill="1" applyBorder="1"/>
    <xf numFmtId="0" fontId="6" fillId="6" borderId="0" xfId="0" applyFont="1" applyFill="1" applyBorder="1" applyAlignment="1">
      <alignment horizontal="left"/>
    </xf>
    <xf numFmtId="165" fontId="6" fillId="6" borderId="0" xfId="0" applyNumberFormat="1" applyFont="1" applyFill="1" applyBorder="1" applyAlignment="1">
      <alignment wrapText="1"/>
    </xf>
    <xf numFmtId="0" fontId="5" fillId="6" borderId="0" xfId="0" applyFont="1" applyFill="1" applyBorder="1"/>
    <xf numFmtId="0" fontId="8" fillId="6" borderId="0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9" fillId="0" borderId="79" xfId="4" applyFont="1" applyFill="1" applyBorder="1" applyAlignment="1">
      <alignment horizontal="center" wrapText="1"/>
    </xf>
    <xf numFmtId="0" fontId="69" fillId="0" borderId="79" xfId="4" applyFont="1" applyFill="1" applyBorder="1" applyAlignment="1">
      <alignment horizontal="center" vertical="center" wrapText="1"/>
    </xf>
    <xf numFmtId="0" fontId="69" fillId="0" borderId="79" xfId="4" applyFont="1" applyFill="1" applyBorder="1" applyAlignment="1">
      <alignment horizontal="left" wrapText="1"/>
    </xf>
    <xf numFmtId="0" fontId="69" fillId="0" borderId="79" xfId="4" applyFont="1" applyFill="1" applyBorder="1" applyAlignment="1">
      <alignment wrapText="1"/>
    </xf>
    <xf numFmtId="0" fontId="69" fillId="0" borderId="79" xfId="4" quotePrefix="1" applyFont="1" applyFill="1" applyBorder="1" applyAlignment="1">
      <alignment wrapText="1"/>
    </xf>
    <xf numFmtId="0" fontId="70" fillId="0" borderId="0" xfId="0" applyFont="1"/>
    <xf numFmtId="0" fontId="32" fillId="6" borderId="5" xfId="0" applyFont="1" applyFill="1" applyBorder="1" applyAlignment="1">
      <alignment horizontal="center" vertical="center"/>
    </xf>
    <xf numFmtId="0" fontId="43" fillId="6" borderId="5" xfId="0" applyFont="1" applyFill="1" applyBorder="1" applyAlignment="1">
      <alignment horizontal="center" vertical="center"/>
    </xf>
    <xf numFmtId="0" fontId="48" fillId="6" borderId="5" xfId="0" applyFont="1" applyFill="1" applyBorder="1" applyAlignment="1">
      <alignment horizontal="center" vertical="center"/>
    </xf>
    <xf numFmtId="0" fontId="44" fillId="6" borderId="5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165" fontId="39" fillId="6" borderId="5" xfId="0" applyNumberFormat="1" applyFont="1" applyFill="1" applyBorder="1" applyAlignment="1">
      <alignment horizontal="right"/>
    </xf>
    <xf numFmtId="165" fontId="39" fillId="11" borderId="5" xfId="0" applyNumberFormat="1" applyFont="1" applyFill="1" applyBorder="1"/>
    <xf numFmtId="2" fontId="38" fillId="0" borderId="5" xfId="0" applyNumberFormat="1" applyFont="1" applyBorder="1" applyAlignment="1">
      <alignment horizontal="right"/>
    </xf>
    <xf numFmtId="2" fontId="39" fillId="0" borderId="5" xfId="0" applyNumberFormat="1" applyFont="1" applyBorder="1"/>
    <xf numFmtId="2" fontId="38" fillId="10" borderId="5" xfId="0" applyNumberFormat="1" applyFont="1" applyFill="1" applyBorder="1" applyAlignment="1">
      <alignment horizontal="right"/>
    </xf>
    <xf numFmtId="2" fontId="39" fillId="10" borderId="5" xfId="0" applyNumberFormat="1" applyFont="1" applyFill="1" applyBorder="1" applyAlignment="1">
      <alignment horizontal="right"/>
    </xf>
    <xf numFmtId="2" fontId="42" fillId="11" borderId="5" xfId="0" applyNumberFormat="1" applyFont="1" applyFill="1" applyBorder="1"/>
    <xf numFmtId="2" fontId="39" fillId="11" borderId="5" xfId="0" applyNumberFormat="1" applyFont="1" applyFill="1" applyBorder="1"/>
    <xf numFmtId="0" fontId="6" fillId="0" borderId="4" xfId="0" applyFont="1" applyBorder="1"/>
    <xf numFmtId="0" fontId="6" fillId="0" borderId="6" xfId="0" applyFont="1" applyBorder="1"/>
    <xf numFmtId="0" fontId="6" fillId="0" borderId="49" xfId="0" applyFont="1" applyBorder="1"/>
    <xf numFmtId="0" fontId="6" fillId="0" borderId="39" xfId="0" applyFont="1" applyBorder="1"/>
    <xf numFmtId="0" fontId="6" fillId="0" borderId="50" xfId="0" applyFont="1" applyBorder="1"/>
    <xf numFmtId="0" fontId="6" fillId="0" borderId="5" xfId="0" applyFont="1" applyBorder="1"/>
    <xf numFmtId="165" fontId="6" fillId="6" borderId="5" xfId="0" applyNumberFormat="1" applyFont="1" applyFill="1" applyBorder="1" applyAlignment="1">
      <alignment horizontal="right"/>
    </xf>
    <xf numFmtId="0" fontId="71" fillId="0" borderId="4" xfId="0" quotePrefix="1" applyFont="1" applyFill="1" applyBorder="1"/>
    <xf numFmtId="164" fontId="5" fillId="0" borderId="0" xfId="0" applyNumberFormat="1" applyFont="1" applyAlignment="1">
      <alignment horizontal="left"/>
    </xf>
    <xf numFmtId="0" fontId="8" fillId="6" borderId="5" xfId="0" applyFont="1" applyFill="1" applyBorder="1"/>
    <xf numFmtId="2" fontId="1" fillId="6" borderId="2" xfId="0" applyNumberFormat="1" applyFont="1" applyFill="1" applyBorder="1" applyAlignment="1">
      <alignment horizontal="right"/>
    </xf>
    <xf numFmtId="2" fontId="1" fillId="6" borderId="3" xfId="0" applyNumberFormat="1" applyFont="1" applyFill="1" applyBorder="1" applyAlignment="1">
      <alignment horizontal="right"/>
    </xf>
    <xf numFmtId="2" fontId="1" fillId="6" borderId="5" xfId="0" applyNumberFormat="1" applyFont="1" applyFill="1" applyBorder="1" applyAlignment="1">
      <alignment horizontal="right"/>
    </xf>
    <xf numFmtId="2" fontId="1" fillId="6" borderId="6" xfId="0" applyNumberFormat="1" applyFont="1" applyFill="1" applyBorder="1" applyAlignment="1">
      <alignment horizontal="right"/>
    </xf>
    <xf numFmtId="2" fontId="72" fillId="6" borderId="5" xfId="0" applyNumberFormat="1" applyFont="1" applyFill="1" applyBorder="1" applyAlignment="1">
      <alignment horizontal="right"/>
    </xf>
    <xf numFmtId="2" fontId="1" fillId="6" borderId="56" xfId="0" applyNumberFormat="1" applyFont="1" applyFill="1" applyBorder="1" applyAlignment="1">
      <alignment horizontal="right"/>
    </xf>
    <xf numFmtId="2" fontId="1" fillId="6" borderId="57" xfId="0" applyNumberFormat="1" applyFont="1" applyFill="1" applyBorder="1" applyAlignment="1">
      <alignment horizontal="right"/>
    </xf>
    <xf numFmtId="2" fontId="3" fillId="6" borderId="5" xfId="0" applyNumberFormat="1" applyFont="1" applyFill="1" applyBorder="1" applyAlignment="1">
      <alignment horizontal="right"/>
    </xf>
    <xf numFmtId="2" fontId="3" fillId="6" borderId="56" xfId="0" applyNumberFormat="1" applyFont="1" applyFill="1" applyBorder="1" applyAlignment="1">
      <alignment horizontal="right"/>
    </xf>
    <xf numFmtId="2" fontId="4" fillId="6" borderId="6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1" fillId="6" borderId="55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2" fontId="3" fillId="6" borderId="6" xfId="0" applyNumberFormat="1" applyFont="1" applyFill="1" applyBorder="1" applyAlignment="1">
      <alignment horizontal="right"/>
    </xf>
    <xf numFmtId="0" fontId="3" fillId="6" borderId="55" xfId="0" applyFont="1" applyFill="1" applyBorder="1" applyAlignment="1">
      <alignment horizontal="right"/>
    </xf>
    <xf numFmtId="2" fontId="3" fillId="6" borderId="57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10" fillId="6" borderId="4" xfId="0" applyFont="1" applyFill="1" applyBorder="1" applyAlignment="1">
      <alignment horizontal="right"/>
    </xf>
    <xf numFmtId="2" fontId="6" fillId="6" borderId="6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2" fontId="6" fillId="6" borderId="5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0" fontId="6" fillId="6" borderId="5" xfId="0" applyFont="1" applyFill="1" applyBorder="1"/>
    <xf numFmtId="0" fontId="6" fillId="6" borderId="5" xfId="0" quotePrefix="1" applyFont="1" applyFill="1" applyBorder="1"/>
    <xf numFmtId="165" fontId="6" fillId="6" borderId="6" xfId="0" applyNumberFormat="1" applyFont="1" applyFill="1" applyBorder="1" applyAlignment="1">
      <alignment horizontal="right"/>
    </xf>
    <xf numFmtId="0" fontId="6" fillId="6" borderId="4" xfId="0" applyFont="1" applyFill="1" applyBorder="1"/>
    <xf numFmtId="165" fontId="11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vertical="center"/>
    </xf>
    <xf numFmtId="165" fontId="23" fillId="0" borderId="0" xfId="0" applyNumberFormat="1" applyFont="1" applyAlignment="1">
      <alignment horizontal="right" vertical="center"/>
    </xf>
    <xf numFmtId="165" fontId="8" fillId="6" borderId="5" xfId="0" applyNumberFormat="1" applyFont="1" applyFill="1" applyBorder="1" applyAlignment="1">
      <alignment horizontal="right"/>
    </xf>
    <xf numFmtId="0" fontId="8" fillId="6" borderId="4" xfId="0" quotePrefix="1" applyFont="1" applyFill="1" applyBorder="1"/>
    <xf numFmtId="0" fontId="6" fillId="6" borderId="4" xfId="0" quotePrefix="1" applyFont="1" applyFill="1" applyBorder="1"/>
    <xf numFmtId="0" fontId="73" fillId="6" borderId="4" xfId="0" quotePrefix="1" applyFont="1" applyFill="1" applyBorder="1"/>
    <xf numFmtId="0" fontId="73" fillId="6" borderId="5" xfId="0" applyFont="1" applyFill="1" applyBorder="1"/>
    <xf numFmtId="0" fontId="73" fillId="6" borderId="5" xfId="0" applyFont="1" applyFill="1" applyBorder="1" applyAlignment="1">
      <alignment horizontal="left"/>
    </xf>
    <xf numFmtId="165" fontId="73" fillId="6" borderId="5" xfId="0" applyNumberFormat="1" applyFont="1" applyFill="1" applyBorder="1" applyAlignment="1">
      <alignment horizontal="right"/>
    </xf>
    <xf numFmtId="165" fontId="73" fillId="6" borderId="6" xfId="0" applyNumberFormat="1" applyFont="1" applyFill="1" applyBorder="1" applyAlignment="1">
      <alignment horizontal="right"/>
    </xf>
    <xf numFmtId="165" fontId="73" fillId="6" borderId="19" xfId="0" applyNumberFormat="1" applyFont="1" applyFill="1" applyBorder="1" applyAlignment="1">
      <alignment horizontal="right"/>
    </xf>
    <xf numFmtId="165" fontId="73" fillId="6" borderId="22" xfId="0" applyNumberFormat="1" applyFont="1" applyFill="1" applyBorder="1" applyAlignment="1">
      <alignment horizontal="right"/>
    </xf>
    <xf numFmtId="0" fontId="73" fillId="6" borderId="4" xfId="0" applyFont="1" applyFill="1" applyBorder="1" applyAlignment="1">
      <alignment horizontal="right"/>
    </xf>
    <xf numFmtId="2" fontId="73" fillId="6" borderId="5" xfId="0" applyNumberFormat="1" applyFont="1" applyFill="1" applyBorder="1" applyAlignment="1">
      <alignment horizontal="right"/>
    </xf>
    <xf numFmtId="2" fontId="73" fillId="6" borderId="6" xfId="0" applyNumberFormat="1" applyFont="1" applyFill="1" applyBorder="1" applyAlignment="1">
      <alignment horizontal="right"/>
    </xf>
    <xf numFmtId="2" fontId="73" fillId="6" borderId="14" xfId="0" applyNumberFormat="1" applyFont="1" applyFill="1" applyBorder="1"/>
    <xf numFmtId="2" fontId="73" fillId="6" borderId="4" xfId="0" applyNumberFormat="1" applyFont="1" applyFill="1" applyBorder="1" applyAlignment="1">
      <alignment horizontal="right"/>
    </xf>
    <xf numFmtId="165" fontId="73" fillId="6" borderId="22" xfId="0" applyNumberFormat="1" applyFont="1" applyFill="1" applyBorder="1" applyAlignment="1">
      <alignment wrapText="1"/>
    </xf>
    <xf numFmtId="165" fontId="73" fillId="0" borderId="0" xfId="0" applyNumberFormat="1" applyFont="1"/>
    <xf numFmtId="0" fontId="73" fillId="0" borderId="0" xfId="0" applyFont="1" applyAlignment="1">
      <alignment horizontal="right"/>
    </xf>
    <xf numFmtId="165" fontId="73" fillId="0" borderId="0" xfId="0" applyNumberFormat="1" applyFont="1" applyAlignment="1">
      <alignment horizontal="right"/>
    </xf>
    <xf numFmtId="0" fontId="73" fillId="0" borderId="0" xfId="0" applyFont="1"/>
    <xf numFmtId="0" fontId="74" fillId="6" borderId="4" xfId="0" applyFont="1" applyFill="1" applyBorder="1" applyAlignment="1">
      <alignment horizontal="right"/>
    </xf>
    <xf numFmtId="2" fontId="74" fillId="6" borderId="5" xfId="0" applyNumberFormat="1" applyFont="1" applyFill="1" applyBorder="1" applyAlignment="1">
      <alignment horizontal="right"/>
    </xf>
    <xf numFmtId="2" fontId="74" fillId="6" borderId="6" xfId="0" applyNumberFormat="1" applyFont="1" applyFill="1" applyBorder="1" applyAlignment="1">
      <alignment horizontal="right"/>
    </xf>
    <xf numFmtId="0" fontId="6" fillId="6" borderId="5" xfId="0" applyFont="1" applyFill="1" applyBorder="1" applyAlignment="1">
      <alignment horizontal="left"/>
    </xf>
    <xf numFmtId="165" fontId="6" fillId="6" borderId="19" xfId="0" applyNumberFormat="1" applyFont="1" applyFill="1" applyBorder="1" applyAlignment="1">
      <alignment horizontal="right"/>
    </xf>
    <xf numFmtId="165" fontId="6" fillId="6" borderId="22" xfId="0" applyNumberFormat="1" applyFont="1" applyFill="1" applyBorder="1" applyAlignment="1">
      <alignment horizontal="right"/>
    </xf>
    <xf numFmtId="2" fontId="6" fillId="6" borderId="1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165" fontId="6" fillId="6" borderId="22" xfId="0" applyNumberFormat="1" applyFont="1" applyFill="1" applyBorder="1" applyAlignment="1">
      <alignment wrapText="1"/>
    </xf>
    <xf numFmtId="0" fontId="2" fillId="0" borderId="83" xfId="0" applyFont="1" applyFill="1" applyBorder="1" applyAlignment="1">
      <alignment horizontal="right" vertical="top"/>
    </xf>
    <xf numFmtId="0" fontId="2" fillId="0" borderId="83" xfId="0" applyFont="1" applyFill="1" applyBorder="1" applyAlignment="1">
      <alignment horizontal="left" vertical="top"/>
    </xf>
    <xf numFmtId="0" fontId="13" fillId="0" borderId="83" xfId="0" applyFont="1" applyFill="1" applyBorder="1" applyAlignment="1">
      <alignment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5" fillId="6" borderId="5" xfId="0" applyFont="1" applyFill="1" applyBorder="1"/>
    <xf numFmtId="2" fontId="1" fillId="6" borderId="14" xfId="0" applyNumberFormat="1" applyFont="1" applyFill="1" applyBorder="1"/>
    <xf numFmtId="2" fontId="1" fillId="6" borderId="4" xfId="0" applyNumberFormat="1" applyFont="1" applyFill="1" applyBorder="1" applyAlignment="1">
      <alignment horizontal="right"/>
    </xf>
    <xf numFmtId="165" fontId="13" fillId="0" borderId="0" xfId="0" applyNumberFormat="1" applyFont="1"/>
    <xf numFmtId="165" fontId="75" fillId="0" borderId="0" xfId="0" applyNumberFormat="1" applyFont="1"/>
    <xf numFmtId="0" fontId="76" fillId="0" borderId="0" xfId="0" applyFont="1" applyAlignment="1">
      <alignment horizontal="left" vertical="center"/>
    </xf>
    <xf numFmtId="0" fontId="4" fillId="6" borderId="4" xfId="0" applyFont="1" applyFill="1" applyBorder="1" applyAlignment="1">
      <alignment horizontal="right"/>
    </xf>
    <xf numFmtId="0" fontId="6" fillId="6" borderId="5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2" fillId="6" borderId="5" xfId="0" applyFont="1" applyFill="1" applyBorder="1" applyAlignment="1">
      <alignment horizontal="right"/>
    </xf>
    <xf numFmtId="0" fontId="6" fillId="6" borderId="5" xfId="0" quotePrefix="1" applyFont="1" applyFill="1" applyBorder="1" applyAlignment="1">
      <alignment horizontal="right" vertical="top"/>
    </xf>
    <xf numFmtId="0" fontId="6" fillId="6" borderId="5" xfId="0" applyFont="1" applyFill="1" applyBorder="1" applyAlignment="1">
      <alignment horizontal="right" vertical="top"/>
    </xf>
    <xf numFmtId="0" fontId="6" fillId="6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5" xfId="0" quotePrefix="1" applyFont="1" applyBorder="1" applyAlignment="1">
      <alignment horizontal="right" vertical="top"/>
    </xf>
    <xf numFmtId="0" fontId="2" fillId="6" borderId="5" xfId="0" quotePrefix="1" applyFont="1" applyFill="1" applyBorder="1" applyAlignment="1">
      <alignment horizontal="right"/>
    </xf>
    <xf numFmtId="0" fontId="2" fillId="6" borderId="5" xfId="0" applyFont="1" applyFill="1" applyBorder="1" applyAlignment="1">
      <alignment horizontal="right" vertical="top"/>
    </xf>
    <xf numFmtId="0" fontId="2" fillId="6" borderId="5" xfId="0" applyFont="1" applyFill="1" applyBorder="1" applyAlignment="1">
      <alignment vertical="top"/>
    </xf>
    <xf numFmtId="0" fontId="2" fillId="6" borderId="5" xfId="0" quotePrefix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6" borderId="5" xfId="0" quotePrefix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73" fillId="6" borderId="5" xfId="0" quotePrefix="1" applyFont="1" applyFill="1" applyBorder="1" applyAlignment="1">
      <alignment horizontal="right" vertical="top"/>
    </xf>
    <xf numFmtId="0" fontId="77" fillId="0" borderId="5" xfId="0" applyFont="1" applyBorder="1" applyAlignment="1">
      <alignment horizontal="left"/>
    </xf>
    <xf numFmtId="0" fontId="8" fillId="0" borderId="5" xfId="0" applyFont="1" applyBorder="1"/>
    <xf numFmtId="0" fontId="8" fillId="6" borderId="5" xfId="0" applyFont="1" applyFill="1" applyBorder="1" applyAlignment="1">
      <alignment vertical="top"/>
    </xf>
    <xf numFmtId="0" fontId="8" fillId="6" borderId="5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8" fillId="0" borderId="0" xfId="0" applyFont="1" applyAlignment="1">
      <alignment horizontal="left" vertical="top"/>
    </xf>
    <xf numFmtId="0" fontId="71" fillId="0" borderId="1" xfId="0" quotePrefix="1" applyFont="1" applyFill="1" applyBorder="1"/>
    <xf numFmtId="0" fontId="2" fillId="6" borderId="13" xfId="0" quotePrefix="1" applyFont="1" applyFill="1" applyBorder="1"/>
    <xf numFmtId="2" fontId="72" fillId="6" borderId="2" xfId="0" applyNumberFormat="1" applyFont="1" applyFill="1" applyBorder="1" applyAlignment="1">
      <alignment horizontal="right"/>
    </xf>
    <xf numFmtId="2" fontId="1" fillId="6" borderId="6" xfId="0" applyNumberFormat="1" applyFont="1" applyFill="1" applyBorder="1"/>
    <xf numFmtId="0" fontId="1" fillId="6" borderId="4" xfId="0" applyFont="1" applyFill="1" applyBorder="1"/>
    <xf numFmtId="0" fontId="4" fillId="6" borderId="4" xfId="0" quotePrefix="1" applyFont="1" applyFill="1" applyBorder="1"/>
    <xf numFmtId="0" fontId="1" fillId="6" borderId="4" xfId="0" quotePrefix="1" applyFont="1" applyFill="1" applyBorder="1"/>
    <xf numFmtId="2" fontId="10" fillId="6" borderId="0" xfId="0" applyNumberFormat="1" applyFont="1" applyFill="1" applyBorder="1" applyAlignment="1">
      <alignment horizontal="right"/>
    </xf>
    <xf numFmtId="165" fontId="79" fillId="6" borderId="5" xfId="0" applyNumberFormat="1" applyFont="1" applyFill="1" applyBorder="1" applyAlignment="1">
      <alignment horizontal="right"/>
    </xf>
    <xf numFmtId="165" fontId="79" fillId="11" borderId="5" xfId="0" applyNumberFormat="1" applyFont="1" applyFill="1" applyBorder="1"/>
    <xf numFmtId="0" fontId="6" fillId="6" borderId="56" xfId="0" applyFont="1" applyFill="1" applyBorder="1"/>
    <xf numFmtId="0" fontId="1" fillId="6" borderId="0" xfId="0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 horizontal="right"/>
    </xf>
    <xf numFmtId="0" fontId="1" fillId="6" borderId="0" xfId="0" quotePrefix="1" applyFont="1" applyFill="1" applyBorder="1"/>
    <xf numFmtId="165" fontId="80" fillId="6" borderId="5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2" fontId="41" fillId="0" borderId="5" xfId="0" applyNumberFormat="1" applyFont="1" applyFill="1" applyBorder="1" applyAlignment="1">
      <alignment horizontal="right"/>
    </xf>
    <xf numFmtId="0" fontId="2" fillId="0" borderId="4" xfId="0" quotePrefix="1" applyFont="1" applyFill="1" applyBorder="1"/>
    <xf numFmtId="0" fontId="2" fillId="0" borderId="4" xfId="0" applyFont="1" applyFill="1" applyBorder="1"/>
    <xf numFmtId="0" fontId="2" fillId="0" borderId="48" xfId="0" applyFont="1" applyFill="1" applyBorder="1"/>
    <xf numFmtId="0" fontId="1" fillId="6" borderId="5" xfId="0" applyNumberFormat="1" applyFont="1" applyFill="1" applyBorder="1"/>
    <xf numFmtId="0" fontId="1" fillId="6" borderId="5" xfId="0" applyFont="1" applyFill="1" applyBorder="1"/>
    <xf numFmtId="165" fontId="50" fillId="5" borderId="5" xfId="0" applyNumberFormat="1" applyFont="1" applyFill="1" applyBorder="1" applyAlignment="1">
      <alignment vertical="center"/>
    </xf>
    <xf numFmtId="165" fontId="50" fillId="5" borderId="5" xfId="0" applyNumberFormat="1" applyFont="1" applyFill="1" applyBorder="1" applyAlignment="1">
      <alignment horizontal="right" vertical="center"/>
    </xf>
    <xf numFmtId="1" fontId="81" fillId="0" borderId="5" xfId="0" applyNumberFormat="1" applyFont="1" applyBorder="1" applyAlignment="1">
      <alignment vertical="center" wrapText="1"/>
    </xf>
    <xf numFmtId="165" fontId="50" fillId="5" borderId="5" xfId="0" applyNumberFormat="1" applyFont="1" applyFill="1" applyBorder="1" applyAlignment="1">
      <alignment vertical="center" wrapText="1"/>
    </xf>
    <xf numFmtId="0" fontId="43" fillId="0" borderId="5" xfId="0" applyFont="1" applyFill="1" applyBorder="1" applyAlignment="1">
      <alignment horizontal="center" vertical="center"/>
    </xf>
    <xf numFmtId="0" fontId="81" fillId="8" borderId="5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10" fontId="32" fillId="0" borderId="5" xfId="0" applyNumberFormat="1" applyFont="1" applyBorder="1" applyAlignment="1">
      <alignment horizontal="right" vertical="center"/>
    </xf>
    <xf numFmtId="165" fontId="8" fillId="6" borderId="56" xfId="0" applyNumberFormat="1" applyFont="1" applyFill="1" applyBorder="1" applyAlignment="1">
      <alignment horizontal="right"/>
    </xf>
    <xf numFmtId="0" fontId="1" fillId="6" borderId="4" xfId="0" applyNumberFormat="1" applyFont="1" applyFill="1" applyBorder="1"/>
    <xf numFmtId="2" fontId="82" fillId="6" borderId="5" xfId="0" applyNumberFormat="1" applyFont="1" applyFill="1" applyBorder="1" applyAlignment="1">
      <alignment horizontal="right"/>
    </xf>
    <xf numFmtId="2" fontId="82" fillId="6" borderId="6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 vertical="center"/>
    </xf>
    <xf numFmtId="164" fontId="83" fillId="0" borderId="0" xfId="0" applyNumberFormat="1" applyFont="1" applyAlignment="1">
      <alignment vertical="center"/>
    </xf>
    <xf numFmtId="0" fontId="82" fillId="6" borderId="4" xfId="0" applyFont="1" applyFill="1" applyBorder="1" applyAlignment="1">
      <alignment horizontal="right"/>
    </xf>
    <xf numFmtId="0" fontId="18" fillId="0" borderId="84" xfId="0" applyFont="1" applyBorder="1"/>
    <xf numFmtId="0" fontId="18" fillId="0" borderId="85" xfId="0" applyFont="1" applyBorder="1"/>
    <xf numFmtId="0" fontId="18" fillId="0" borderId="85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9" fillId="0" borderId="84" xfId="0" applyFont="1" applyBorder="1"/>
    <xf numFmtId="0" fontId="19" fillId="0" borderId="85" xfId="0" applyFont="1" applyBorder="1"/>
    <xf numFmtId="10" fontId="19" fillId="0" borderId="85" xfId="0" applyNumberFormat="1" applyFont="1" applyBorder="1" applyAlignment="1">
      <alignment horizontal="right"/>
    </xf>
    <xf numFmtId="0" fontId="19" fillId="0" borderId="61" xfId="0" applyFont="1" applyBorder="1"/>
    <xf numFmtId="0" fontId="19" fillId="0" borderId="63" xfId="0" applyFont="1" applyBorder="1"/>
    <xf numFmtId="10" fontId="19" fillId="0" borderId="63" xfId="0" applyNumberFormat="1" applyFont="1" applyBorder="1" applyAlignment="1">
      <alignment horizontal="right"/>
    </xf>
    <xf numFmtId="10" fontId="19" fillId="17" borderId="63" xfId="0" applyNumberFormat="1" applyFont="1" applyFill="1" applyBorder="1" applyAlignment="1">
      <alignment horizontal="right"/>
    </xf>
    <xf numFmtId="0" fontId="29" fillId="0" borderId="86" xfId="0" applyFont="1" applyBorder="1"/>
    <xf numFmtId="0" fontId="21" fillId="0" borderId="86" xfId="0" applyFont="1" applyBorder="1"/>
    <xf numFmtId="0" fontId="18" fillId="0" borderId="86" xfId="0" applyFont="1" applyBorder="1"/>
    <xf numFmtId="0" fontId="18" fillId="0" borderId="86" xfId="0" applyFont="1" applyBorder="1" applyAlignment="1">
      <alignment horizontal="right"/>
    </xf>
    <xf numFmtId="0" fontId="20" fillId="0" borderId="85" xfId="0" applyFont="1" applyBorder="1"/>
    <xf numFmtId="10" fontId="20" fillId="0" borderId="85" xfId="0" applyNumberFormat="1" applyFont="1" applyBorder="1" applyAlignment="1">
      <alignment horizontal="right"/>
    </xf>
    <xf numFmtId="0" fontId="20" fillId="0" borderId="63" xfId="0" applyFont="1" applyBorder="1"/>
    <xf numFmtId="10" fontId="20" fillId="0" borderId="63" xfId="0" applyNumberFormat="1" applyFont="1" applyBorder="1" applyAlignment="1">
      <alignment horizontal="right"/>
    </xf>
    <xf numFmtId="0" fontId="19" fillId="0" borderId="86" xfId="0" applyFont="1" applyBorder="1"/>
    <xf numFmtId="0" fontId="19" fillId="0" borderId="86" xfId="0" applyFont="1" applyBorder="1" applyAlignment="1">
      <alignment horizontal="right"/>
    </xf>
    <xf numFmtId="0" fontId="84" fillId="0" borderId="61" xfId="0" applyFont="1" applyBorder="1"/>
    <xf numFmtId="0" fontId="84" fillId="0" borderId="63" xfId="0" applyFont="1" applyBorder="1"/>
    <xf numFmtId="9" fontId="20" fillId="0" borderId="63" xfId="0" applyNumberFormat="1" applyFont="1" applyBorder="1" applyAlignment="1">
      <alignment horizontal="right"/>
    </xf>
    <xf numFmtId="0" fontId="84" fillId="0" borderId="86" xfId="0" applyFont="1" applyBorder="1"/>
    <xf numFmtId="0" fontId="85" fillId="0" borderId="86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84" fillId="0" borderId="84" xfId="0" applyFont="1" applyBorder="1"/>
    <xf numFmtId="0" fontId="84" fillId="0" borderId="85" xfId="0" applyFont="1" applyBorder="1"/>
    <xf numFmtId="9" fontId="20" fillId="0" borderId="85" xfId="0" applyNumberFormat="1" applyFont="1" applyBorder="1" applyAlignment="1">
      <alignment horizontal="right"/>
    </xf>
    <xf numFmtId="0" fontId="84" fillId="0" borderId="61" xfId="0" applyFont="1" applyBorder="1" applyAlignment="1">
      <alignment vertical="top"/>
    </xf>
    <xf numFmtId="0" fontId="19" fillId="0" borderId="63" xfId="0" applyFont="1" applyBorder="1" applyAlignment="1">
      <alignment vertical="top"/>
    </xf>
    <xf numFmtId="9" fontId="20" fillId="0" borderId="63" xfId="0" applyNumberFormat="1" applyFont="1" applyBorder="1" applyAlignment="1">
      <alignment horizontal="right" vertical="top"/>
    </xf>
    <xf numFmtId="0" fontId="20" fillId="0" borderId="86" xfId="0" applyFont="1" applyBorder="1" applyAlignment="1">
      <alignment horizontal="right"/>
    </xf>
    <xf numFmtId="0" fontId="84" fillId="0" borderId="63" xfId="0" applyFont="1" applyBorder="1" applyAlignment="1">
      <alignment vertical="top"/>
    </xf>
    <xf numFmtId="10" fontId="2" fillId="6" borderId="0" xfId="0" applyNumberFormat="1" applyFont="1" applyFill="1" applyBorder="1"/>
    <xf numFmtId="10" fontId="2" fillId="0" borderId="0" xfId="0" applyNumberFormat="1" applyFont="1" applyBorder="1"/>
    <xf numFmtId="10" fontId="18" fillId="0" borderId="41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0" fontId="19" fillId="6" borderId="41" xfId="0" applyNumberFormat="1" applyFont="1" applyFill="1" applyBorder="1" applyAlignment="1">
      <alignment horizontal="right"/>
    </xf>
    <xf numFmtId="2" fontId="19" fillId="6" borderId="0" xfId="0" applyNumberFormat="1" applyFont="1" applyFill="1" applyBorder="1" applyAlignment="1">
      <alignment horizontal="right"/>
    </xf>
    <xf numFmtId="0" fontId="19" fillId="6" borderId="0" xfId="0" applyFont="1" applyFill="1" applyBorder="1"/>
    <xf numFmtId="10" fontId="19" fillId="6" borderId="0" xfId="0" applyNumberFormat="1" applyFont="1" applyFill="1" applyBorder="1" applyAlignment="1">
      <alignment horizontal="right"/>
    </xf>
    <xf numFmtId="0" fontId="19" fillId="6" borderId="0" xfId="0" applyFont="1" applyFill="1" applyBorder="1" applyAlignment="1">
      <alignment horizontal="right"/>
    </xf>
    <xf numFmtId="165" fontId="19" fillId="6" borderId="0" xfId="0" applyNumberFormat="1" applyFont="1" applyFill="1" applyBorder="1"/>
    <xf numFmtId="0" fontId="18" fillId="0" borderId="71" xfId="0" applyFont="1" applyBorder="1"/>
    <xf numFmtId="0" fontId="18" fillId="0" borderId="61" xfId="0" applyFont="1" applyBorder="1"/>
    <xf numFmtId="0" fontId="84" fillId="0" borderId="63" xfId="0" applyFont="1" applyBorder="1" applyAlignment="1">
      <alignment horizontal="right"/>
    </xf>
    <xf numFmtId="10" fontId="2" fillId="0" borderId="63" xfId="0" applyNumberFormat="1" applyFont="1" applyBorder="1" applyAlignment="1">
      <alignment horizontal="right"/>
    </xf>
    <xf numFmtId="10" fontId="84" fillId="0" borderId="63" xfId="0" applyNumberFormat="1" applyFont="1" applyBorder="1" applyAlignment="1">
      <alignment horizontal="right" vertical="top"/>
    </xf>
    <xf numFmtId="0" fontId="87" fillId="0" borderId="0" xfId="0" applyFont="1"/>
    <xf numFmtId="0" fontId="88" fillId="0" borderId="0" xfId="0" applyFont="1"/>
    <xf numFmtId="0" fontId="89" fillId="6" borderId="4" xfId="0" quotePrefix="1" applyFont="1" applyFill="1" applyBorder="1"/>
    <xf numFmtId="0" fontId="82" fillId="6" borderId="4" xfId="0" quotePrefix="1" applyFont="1" applyFill="1" applyBorder="1"/>
    <xf numFmtId="165" fontId="53" fillId="6" borderId="0" xfId="0" applyNumberFormat="1" applyFont="1" applyFill="1"/>
    <xf numFmtId="167" fontId="6" fillId="10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36" fillId="18" borderId="5" xfId="0" applyFont="1" applyFill="1" applyBorder="1" applyAlignment="1">
      <alignment horizontal="right"/>
    </xf>
    <xf numFmtId="0" fontId="37" fillId="18" borderId="5" xfId="0" applyFont="1" applyFill="1" applyBorder="1" applyAlignment="1">
      <alignment horizontal="right"/>
    </xf>
    <xf numFmtId="165" fontId="37" fillId="18" borderId="5" xfId="0" applyNumberFormat="1" applyFont="1" applyFill="1" applyBorder="1" applyAlignment="1">
      <alignment horizontal="right"/>
    </xf>
    <xf numFmtId="165" fontId="37" fillId="18" borderId="5" xfId="0" quotePrefix="1" applyNumberFormat="1" applyFont="1" applyFill="1" applyBorder="1" applyAlignment="1">
      <alignment horizontal="right"/>
    </xf>
    <xf numFmtId="2" fontId="41" fillId="18" borderId="5" xfId="0" applyNumberFormat="1" applyFont="1" applyFill="1" applyBorder="1" applyAlignment="1">
      <alignment horizontal="right"/>
    </xf>
    <xf numFmtId="0" fontId="41" fillId="18" borderId="5" xfId="0" applyFont="1" applyFill="1" applyBorder="1" applyAlignment="1">
      <alignment horizontal="right"/>
    </xf>
    <xf numFmtId="2" fontId="82" fillId="16" borderId="6" xfId="0" applyNumberFormat="1" applyFont="1" applyFill="1" applyBorder="1" applyAlignment="1">
      <alignment horizontal="right"/>
    </xf>
    <xf numFmtId="2" fontId="10" fillId="16" borderId="6" xfId="0" applyNumberFormat="1" applyFont="1" applyFill="1" applyBorder="1" applyAlignment="1">
      <alignment horizontal="right"/>
    </xf>
    <xf numFmtId="2" fontId="1" fillId="16" borderId="6" xfId="0" applyNumberFormat="1" applyFont="1" applyFill="1" applyBorder="1" applyAlignment="1">
      <alignment horizontal="right"/>
    </xf>
    <xf numFmtId="0" fontId="1" fillId="16" borderId="4" xfId="0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164" fontId="25" fillId="16" borderId="0" xfId="0" applyNumberFormat="1" applyFont="1" applyFill="1" applyAlignment="1">
      <alignment vertical="center"/>
    </xf>
    <xf numFmtId="0" fontId="5" fillId="6" borderId="4" xfId="0" quotePrefix="1" applyFont="1" applyFill="1" applyBorder="1"/>
    <xf numFmtId="0" fontId="5" fillId="6" borderId="5" xfId="0" applyFont="1" applyFill="1" applyBorder="1" applyAlignment="1">
      <alignment horizontal="left"/>
    </xf>
    <xf numFmtId="165" fontId="5" fillId="6" borderId="5" xfId="0" applyNumberFormat="1" applyFont="1" applyFill="1" applyBorder="1" applyAlignment="1">
      <alignment horizontal="right"/>
    </xf>
    <xf numFmtId="165" fontId="5" fillId="6" borderId="6" xfId="0" applyNumberFormat="1" applyFont="1" applyFill="1" applyBorder="1" applyAlignment="1">
      <alignment horizontal="right"/>
    </xf>
    <xf numFmtId="165" fontId="5" fillId="6" borderId="19" xfId="0" applyNumberFormat="1" applyFont="1" applyFill="1" applyBorder="1" applyAlignment="1">
      <alignment horizontal="right"/>
    </xf>
    <xf numFmtId="165" fontId="5" fillId="6" borderId="22" xfId="0" applyNumberFormat="1" applyFont="1" applyFill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2" fontId="5" fillId="6" borderId="5" xfId="0" applyNumberFormat="1" applyFont="1" applyFill="1" applyBorder="1" applyAlignment="1">
      <alignment horizontal="right"/>
    </xf>
    <xf numFmtId="2" fontId="5" fillId="6" borderId="6" xfId="0" applyNumberFormat="1" applyFont="1" applyFill="1" applyBorder="1" applyAlignment="1">
      <alignment horizontal="right"/>
    </xf>
    <xf numFmtId="2" fontId="5" fillId="6" borderId="14" xfId="0" applyNumberFormat="1" applyFont="1" applyFill="1" applyBorder="1"/>
    <xf numFmtId="2" fontId="5" fillId="6" borderId="4" xfId="0" applyNumberFormat="1" applyFont="1" applyFill="1" applyBorder="1" applyAlignment="1">
      <alignment horizontal="right"/>
    </xf>
    <xf numFmtId="165" fontId="5" fillId="6" borderId="22" xfId="0" applyNumberFormat="1" applyFont="1" applyFill="1" applyBorder="1" applyAlignment="1">
      <alignment wrapText="1"/>
    </xf>
    <xf numFmtId="0" fontId="5" fillId="6" borderId="5" xfId="0" quotePrefix="1" applyFont="1" applyFill="1" applyBorder="1" applyAlignment="1">
      <alignment horizontal="right" vertical="top"/>
    </xf>
    <xf numFmtId="0" fontId="5" fillId="6" borderId="5" xfId="0" applyFont="1" applyFill="1" applyBorder="1" applyAlignment="1">
      <alignment horizontal="right" vertical="top"/>
    </xf>
    <xf numFmtId="0" fontId="10" fillId="6" borderId="5" xfId="0" applyFont="1" applyFill="1" applyBorder="1"/>
    <xf numFmtId="2" fontId="89" fillId="6" borderId="5" xfId="0" applyNumberFormat="1" applyFont="1" applyFill="1" applyBorder="1" applyAlignment="1">
      <alignment horizontal="right"/>
    </xf>
    <xf numFmtId="2" fontId="89" fillId="6" borderId="6" xfId="0" applyNumberFormat="1" applyFont="1" applyFill="1" applyBorder="1" applyAlignment="1">
      <alignment horizontal="right"/>
    </xf>
    <xf numFmtId="2" fontId="82" fillId="16" borderId="5" xfId="0" applyNumberFormat="1" applyFont="1" applyFill="1" applyBorder="1" applyAlignment="1">
      <alignment horizontal="right"/>
    </xf>
    <xf numFmtId="165" fontId="73" fillId="0" borderId="5" xfId="0" applyNumberFormat="1" applyFont="1" applyBorder="1" applyAlignment="1">
      <alignment horizontal="right"/>
    </xf>
    <xf numFmtId="165" fontId="90" fillId="0" borderId="5" xfId="0" applyNumberFormat="1" applyFont="1" applyBorder="1" applyAlignment="1">
      <alignment horizontal="right"/>
    </xf>
    <xf numFmtId="165" fontId="91" fillId="0" borderId="5" xfId="0" applyNumberFormat="1" applyFont="1" applyBorder="1" applyAlignment="1">
      <alignment horizontal="right"/>
    </xf>
    <xf numFmtId="165" fontId="50" fillId="5" borderId="5" xfId="0" applyNumberFormat="1" applyFont="1" applyFill="1" applyBorder="1" applyAlignment="1">
      <alignment horizontal="center" vertical="center"/>
    </xf>
    <xf numFmtId="165" fontId="48" fillId="5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165" fontId="44" fillId="0" borderId="0" xfId="0" applyNumberFormat="1" applyFont="1" applyFill="1" applyAlignment="1">
      <alignment horizontal="left"/>
    </xf>
    <xf numFmtId="10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2" fontId="10" fillId="0" borderId="6" xfId="0" applyNumberFormat="1" applyFont="1" applyFill="1" applyBorder="1" applyAlignment="1">
      <alignment horizontal="right"/>
    </xf>
    <xf numFmtId="2" fontId="82" fillId="0" borderId="6" xfId="0" applyNumberFormat="1" applyFont="1" applyFill="1" applyBorder="1" applyAlignment="1">
      <alignment horizontal="right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justify" vertical="center"/>
    </xf>
    <xf numFmtId="0" fontId="94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164" fontId="0" fillId="0" borderId="75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18" fillId="0" borderId="53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53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15" fillId="0" borderId="32" xfId="0" applyFont="1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6" fillId="0" borderId="0" xfId="0" applyFont="1"/>
    <xf numFmtId="0" fontId="18" fillId="0" borderId="71" xfId="0" applyFont="1" applyBorder="1"/>
    <xf numFmtId="0" fontId="18" fillId="0" borderId="61" xfId="0" applyFont="1" applyBorder="1"/>
    <xf numFmtId="0" fontId="18" fillId="0" borderId="71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29" fillId="0" borderId="87" xfId="0" applyFont="1" applyBorder="1" applyAlignment="1">
      <alignment vertical="top"/>
    </xf>
    <xf numFmtId="0" fontId="29" fillId="0" borderId="88" xfId="0" applyFont="1" applyBorder="1" applyAlignment="1">
      <alignment vertical="top"/>
    </xf>
    <xf numFmtId="0" fontId="29" fillId="0" borderId="85" xfId="0" applyFont="1" applyBorder="1" applyAlignment="1">
      <alignment vertical="top"/>
    </xf>
    <xf numFmtId="0" fontId="24" fillId="3" borderId="62" xfId="0" applyFont="1" applyFill="1" applyBorder="1" applyAlignment="1"/>
    <xf numFmtId="0" fontId="24" fillId="3" borderId="61" xfId="0" applyFont="1" applyFill="1" applyBorder="1" applyAlignment="1"/>
    <xf numFmtId="0" fontId="26" fillId="3" borderId="62" xfId="0" applyFont="1" applyFill="1" applyBorder="1" applyAlignment="1">
      <alignment horizontal="right" vertical="center" wrapText="1"/>
    </xf>
    <xf numFmtId="0" fontId="26" fillId="3" borderId="61" xfId="0" applyFont="1" applyFill="1" applyBorder="1" applyAlignment="1">
      <alignment horizontal="right" vertical="center" wrapText="1"/>
    </xf>
    <xf numFmtId="0" fontId="65" fillId="0" borderId="78" xfId="1" applyFont="1" applyFill="1" applyBorder="1" applyAlignment="1">
      <alignment horizontal="center" vertical="center"/>
    </xf>
    <xf numFmtId="0" fontId="65" fillId="0" borderId="80" xfId="1" applyFont="1" applyFill="1" applyBorder="1" applyAlignment="1">
      <alignment horizontal="center" vertical="center"/>
    </xf>
    <xf numFmtId="0" fontId="65" fillId="0" borderId="76" xfId="1" applyFont="1" applyFill="1" applyBorder="1" applyAlignment="1">
      <alignment horizontal="center" vertical="center"/>
    </xf>
    <xf numFmtId="0" fontId="65" fillId="0" borderId="79" xfId="0" applyFont="1" applyFill="1" applyBorder="1" applyAlignment="1">
      <alignment horizontal="center" vertical="center" wrapText="1"/>
    </xf>
    <xf numFmtId="0" fontId="65" fillId="0" borderId="77" xfId="0" applyFont="1" applyFill="1" applyBorder="1" applyAlignment="1">
      <alignment horizontal="center" vertical="center" wrapText="1"/>
    </xf>
    <xf numFmtId="2" fontId="67" fillId="0" borderId="23" xfId="1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left" vertical="center" wrapText="1"/>
    </xf>
    <xf numFmtId="0" fontId="64" fillId="15" borderId="76" xfId="1" applyFont="1" applyFill="1" applyBorder="1" applyAlignment="1">
      <alignment horizontal="center" vertical="center" wrapText="1"/>
    </xf>
    <xf numFmtId="0" fontId="64" fillId="15" borderId="82" xfId="1" applyFont="1" applyFill="1" applyBorder="1" applyAlignment="1">
      <alignment horizontal="center" vertical="center" wrapText="1"/>
    </xf>
    <xf numFmtId="0" fontId="65" fillId="15" borderId="77" xfId="1" applyFont="1" applyFill="1" applyBorder="1" applyAlignment="1">
      <alignment horizontal="center" vertical="center" wrapText="1"/>
    </xf>
    <xf numFmtId="0" fontId="65" fillId="15" borderId="81" xfId="1" applyFont="1" applyFill="1" applyBorder="1" applyAlignment="1">
      <alignment horizontal="center" vertical="center" wrapText="1"/>
    </xf>
    <xf numFmtId="0" fontId="65" fillId="15" borderId="78" xfId="0" applyFont="1" applyFill="1" applyBorder="1" applyAlignment="1">
      <alignment horizontal="center" vertical="center" wrapText="1"/>
    </xf>
    <xf numFmtId="0" fontId="65" fillId="15" borderId="23" xfId="0" applyFont="1" applyFill="1" applyBorder="1" applyAlignment="1">
      <alignment horizontal="center" vertical="center" wrapText="1"/>
    </xf>
    <xf numFmtId="0" fontId="65" fillId="15" borderId="79" xfId="0" applyFont="1" applyFill="1" applyBorder="1" applyAlignment="1">
      <alignment horizontal="center" vertical="center" wrapText="1"/>
    </xf>
    <xf numFmtId="0" fontId="65" fillId="15" borderId="77" xfId="0" applyFont="1" applyFill="1" applyBorder="1" applyAlignment="1">
      <alignment horizontal="center" vertical="center" wrapText="1"/>
    </xf>
    <xf numFmtId="0" fontId="64" fillId="0" borderId="76" xfId="1" applyFont="1" applyFill="1" applyBorder="1" applyAlignment="1">
      <alignment horizontal="center" vertical="center" wrapText="1"/>
    </xf>
    <xf numFmtId="0" fontId="64" fillId="0" borderId="82" xfId="1" applyFont="1" applyFill="1" applyBorder="1" applyAlignment="1">
      <alignment horizontal="center" vertical="center" wrapText="1"/>
    </xf>
    <xf numFmtId="0" fontId="66" fillId="16" borderId="76" xfId="1" applyFont="1" applyFill="1" applyBorder="1" applyAlignment="1">
      <alignment horizontal="center" vertical="center" wrapText="1"/>
    </xf>
    <xf numFmtId="0" fontId="66" fillId="16" borderId="82" xfId="1" applyFont="1" applyFill="1" applyBorder="1" applyAlignment="1">
      <alignment horizontal="center" vertical="center" wrapText="1"/>
    </xf>
    <xf numFmtId="0" fontId="64" fillId="0" borderId="79" xfId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</cellXfs>
  <cellStyles count="5">
    <cellStyle name="Normal" xfId="0" builtinId="0"/>
    <cellStyle name="Normal 2" xfId="3"/>
    <cellStyle name="Normal_ED" xfId="2"/>
    <cellStyle name="Normal_Hoja1" xfId="1"/>
    <cellStyle name="Normal_Unitats acadèmique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0000"/>
      <color rgb="FF0000FF"/>
      <color rgb="FF003300"/>
      <color rgb="FF008000"/>
      <color rgb="FF800000"/>
      <color rgb="FFFFFF66"/>
      <color rgb="FFCCECFF"/>
      <color rgb="FFFFEB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cat>
            <c:strRef>
              <c:f>'Evolucio encarrec departaments'!$C$6:$J$6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'Evolucio encarrec departaments'!$C$24:$J$24</c:f>
              <c:numCache>
                <c:formatCode>0.00</c:formatCode>
                <c:ptCount val="8"/>
                <c:pt idx="0">
                  <c:v>7026.0700000000006</c:v>
                </c:pt>
                <c:pt idx="1">
                  <c:v>7134.8600000000015</c:v>
                </c:pt>
                <c:pt idx="2">
                  <c:v>7236.01</c:v>
                </c:pt>
                <c:pt idx="3">
                  <c:v>7324.3399999999992</c:v>
                </c:pt>
                <c:pt idx="4">
                  <c:v>7368.7000000000007</c:v>
                </c:pt>
                <c:pt idx="5">
                  <c:v>7404.7999999999993</c:v>
                </c:pt>
                <c:pt idx="6" formatCode="0.0000">
                  <c:v>7466.2500000000009</c:v>
                </c:pt>
                <c:pt idx="7" formatCode="0.0000">
                  <c:v>7503.0074999999997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C7-4B05-BA70-B3F51D4C4D98}"/>
            </c:ext>
          </c:extLst>
        </c:ser>
        <c:marker val="1"/>
        <c:axId val="85272832"/>
        <c:axId val="85287296"/>
      </c:lineChart>
      <c:catAx>
        <c:axId val="85272832"/>
        <c:scaling>
          <c:orientation val="minMax"/>
        </c:scaling>
        <c:axPos val="b"/>
        <c:numFmt formatCode="General" sourceLinked="0"/>
        <c:tickLblPos val="nextTo"/>
        <c:crossAx val="85287296"/>
        <c:crosses val="autoZero"/>
        <c:auto val="1"/>
        <c:lblAlgn val="ctr"/>
        <c:lblOffset val="100"/>
      </c:catAx>
      <c:valAx>
        <c:axId val="85287296"/>
        <c:scaling>
          <c:orientation val="minMax"/>
        </c:scaling>
        <c:axPos val="l"/>
        <c:majorGridlines/>
        <c:numFmt formatCode="0.00" sourceLinked="1"/>
        <c:tickLblPos val="nextTo"/>
        <c:crossAx val="85272832"/>
        <c:crosses val="autoZero"/>
        <c:crossBetween val="between"/>
      </c:valAx>
    </c:plotArea>
    <c:plotVisOnly val="1"/>
    <c:dispBlanksAs val="gap"/>
  </c:chart>
  <c:printSettings>
    <c:headerFooter/>
    <c:pageMargins b="0.75000000000001232" l="0.70000000000000062" r="0.70000000000000062" t="0.7500000000000123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'Evolucio encarrec departaments'!$C$6</c:f>
              <c:strCache>
                <c:ptCount val="1"/>
                <c:pt idx="0">
                  <c:v>2013/14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departaments'!$C$7:$C$23</c:f>
              <c:numCache>
                <c:formatCode>0.00</c:formatCode>
                <c:ptCount val="17"/>
                <c:pt idx="0">
                  <c:v>236.21</c:v>
                </c:pt>
                <c:pt idx="1">
                  <c:v>304.33</c:v>
                </c:pt>
                <c:pt idx="2">
                  <c:v>422.78</c:v>
                </c:pt>
                <c:pt idx="3">
                  <c:v>486.94</c:v>
                </c:pt>
                <c:pt idx="4">
                  <c:v>534.44000000000005</c:v>
                </c:pt>
                <c:pt idx="5">
                  <c:v>705.89</c:v>
                </c:pt>
                <c:pt idx="6">
                  <c:v>390.72</c:v>
                </c:pt>
                <c:pt idx="7">
                  <c:v>321.99</c:v>
                </c:pt>
                <c:pt idx="8">
                  <c:v>790.58</c:v>
                </c:pt>
                <c:pt idx="9">
                  <c:v>562.37</c:v>
                </c:pt>
                <c:pt idx="10">
                  <c:v>232.35</c:v>
                </c:pt>
                <c:pt idx="11">
                  <c:v>418.04</c:v>
                </c:pt>
                <c:pt idx="12">
                  <c:v>313.02999999999997</c:v>
                </c:pt>
                <c:pt idx="13">
                  <c:v>212.37</c:v>
                </c:pt>
                <c:pt idx="14">
                  <c:v>306.68</c:v>
                </c:pt>
                <c:pt idx="15">
                  <c:v>665.55</c:v>
                </c:pt>
                <c:pt idx="16">
                  <c:v>121.8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B-415C-AF04-1EA14979B97D}"/>
            </c:ext>
          </c:extLst>
        </c:ser>
        <c:ser>
          <c:idx val="1"/>
          <c:order val="1"/>
          <c:tx>
            <c:strRef>
              <c:f>'Evolucio encarrec departaments'!$D$6</c:f>
              <c:strCache>
                <c:ptCount val="1"/>
                <c:pt idx="0">
                  <c:v>2014/15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departaments'!$D$7:$D$23</c:f>
              <c:numCache>
                <c:formatCode>0.00</c:formatCode>
                <c:ptCount val="17"/>
                <c:pt idx="0">
                  <c:v>253.76</c:v>
                </c:pt>
                <c:pt idx="1">
                  <c:v>326</c:v>
                </c:pt>
                <c:pt idx="2">
                  <c:v>483.14</c:v>
                </c:pt>
                <c:pt idx="3">
                  <c:v>483.27</c:v>
                </c:pt>
                <c:pt idx="4">
                  <c:v>633.19000000000005</c:v>
                </c:pt>
                <c:pt idx="5">
                  <c:v>634.64</c:v>
                </c:pt>
                <c:pt idx="6">
                  <c:v>409.34</c:v>
                </c:pt>
                <c:pt idx="7">
                  <c:v>283.35000000000002</c:v>
                </c:pt>
                <c:pt idx="8">
                  <c:v>742.58</c:v>
                </c:pt>
                <c:pt idx="9">
                  <c:v>559.01</c:v>
                </c:pt>
                <c:pt idx="10">
                  <c:v>253.14</c:v>
                </c:pt>
                <c:pt idx="11">
                  <c:v>398.58</c:v>
                </c:pt>
                <c:pt idx="12">
                  <c:v>343.6</c:v>
                </c:pt>
                <c:pt idx="13">
                  <c:v>201.01</c:v>
                </c:pt>
                <c:pt idx="14">
                  <c:v>327.75</c:v>
                </c:pt>
                <c:pt idx="15">
                  <c:v>690</c:v>
                </c:pt>
                <c:pt idx="16">
                  <c:v>112.5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3B-415C-AF04-1EA14979B97D}"/>
            </c:ext>
          </c:extLst>
        </c:ser>
        <c:ser>
          <c:idx val="2"/>
          <c:order val="2"/>
          <c:tx>
            <c:strRef>
              <c:f>'Evolucio encarrec departaments'!$E$6</c:f>
              <c:strCache>
                <c:ptCount val="1"/>
                <c:pt idx="0">
                  <c:v>2015/16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departaments'!$E$7:$E$23</c:f>
              <c:numCache>
                <c:formatCode>0.00</c:formatCode>
                <c:ptCount val="17"/>
                <c:pt idx="0">
                  <c:v>250.25</c:v>
                </c:pt>
                <c:pt idx="1">
                  <c:v>318.5</c:v>
                </c:pt>
                <c:pt idx="2">
                  <c:v>589.52500000000009</c:v>
                </c:pt>
                <c:pt idx="3">
                  <c:v>567</c:v>
                </c:pt>
                <c:pt idx="4">
                  <c:v>701.59999999999991</c:v>
                </c:pt>
                <c:pt idx="5">
                  <c:v>548.15</c:v>
                </c:pt>
                <c:pt idx="6">
                  <c:v>473.13</c:v>
                </c:pt>
                <c:pt idx="7">
                  <c:v>222.25000000000003</c:v>
                </c:pt>
                <c:pt idx="8">
                  <c:v>675.95</c:v>
                </c:pt>
                <c:pt idx="9">
                  <c:v>526.91000000000008</c:v>
                </c:pt>
                <c:pt idx="10">
                  <c:v>309.75</c:v>
                </c:pt>
                <c:pt idx="11">
                  <c:v>327.76499999999999</c:v>
                </c:pt>
                <c:pt idx="12">
                  <c:v>351.98</c:v>
                </c:pt>
                <c:pt idx="13">
                  <c:v>199</c:v>
                </c:pt>
                <c:pt idx="14">
                  <c:v>351</c:v>
                </c:pt>
                <c:pt idx="15">
                  <c:v>710.75</c:v>
                </c:pt>
                <c:pt idx="16">
                  <c:v>112.5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3B-415C-AF04-1EA14979B97D}"/>
            </c:ext>
          </c:extLst>
        </c:ser>
        <c:ser>
          <c:idx val="3"/>
          <c:order val="3"/>
          <c:tx>
            <c:strRef>
              <c:f>'Evolucio encarrec departaments'!$F$6</c:f>
              <c:strCache>
                <c:ptCount val="1"/>
                <c:pt idx="0">
                  <c:v>2016/17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departaments'!$F$7:$F$23</c:f>
              <c:numCache>
                <c:formatCode>0.00</c:formatCode>
                <c:ptCount val="17"/>
                <c:pt idx="0">
                  <c:v>219.142</c:v>
                </c:pt>
                <c:pt idx="1">
                  <c:v>328.58</c:v>
                </c:pt>
                <c:pt idx="2">
                  <c:v>617.16999999999996</c:v>
                </c:pt>
                <c:pt idx="3">
                  <c:v>552.90499999999997</c:v>
                </c:pt>
                <c:pt idx="4">
                  <c:v>663.57</c:v>
                </c:pt>
                <c:pt idx="5">
                  <c:v>538.86620000000005</c:v>
                </c:pt>
                <c:pt idx="6">
                  <c:v>472.71000000000004</c:v>
                </c:pt>
                <c:pt idx="7">
                  <c:v>233.24760000000001</c:v>
                </c:pt>
                <c:pt idx="8">
                  <c:v>712.95999999999992</c:v>
                </c:pt>
                <c:pt idx="9">
                  <c:v>555.16</c:v>
                </c:pt>
                <c:pt idx="10">
                  <c:v>311.27820000000003</c:v>
                </c:pt>
                <c:pt idx="11">
                  <c:v>374.17</c:v>
                </c:pt>
                <c:pt idx="12">
                  <c:v>342.22</c:v>
                </c:pt>
                <c:pt idx="13">
                  <c:v>202.495</c:v>
                </c:pt>
                <c:pt idx="14">
                  <c:v>360</c:v>
                </c:pt>
                <c:pt idx="15">
                  <c:v>727.06200000000001</c:v>
                </c:pt>
                <c:pt idx="16">
                  <c:v>112.804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3B-415C-AF04-1EA14979B97D}"/>
            </c:ext>
          </c:extLst>
        </c:ser>
        <c:ser>
          <c:idx val="4"/>
          <c:order val="4"/>
          <c:tx>
            <c:strRef>
              <c:f>'Evolucio encarrec departaments'!$G$6</c:f>
              <c:strCache>
                <c:ptCount val="1"/>
                <c:pt idx="0">
                  <c:v>2017/18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departaments'!$G$7:$G$23</c:f>
              <c:numCache>
                <c:formatCode>0.00</c:formatCode>
                <c:ptCount val="17"/>
                <c:pt idx="0">
                  <c:v>220.74199999999999</c:v>
                </c:pt>
                <c:pt idx="1">
                  <c:v>316.55</c:v>
                </c:pt>
                <c:pt idx="2">
                  <c:v>612.26670000000001</c:v>
                </c:pt>
                <c:pt idx="3">
                  <c:v>544.05859999999996</c:v>
                </c:pt>
                <c:pt idx="4">
                  <c:v>648.45000000000005</c:v>
                </c:pt>
                <c:pt idx="5">
                  <c:v>534.17190000000005</c:v>
                </c:pt>
                <c:pt idx="6">
                  <c:v>464.5</c:v>
                </c:pt>
                <c:pt idx="7">
                  <c:v>231.9462</c:v>
                </c:pt>
                <c:pt idx="8">
                  <c:v>767.51660000000004</c:v>
                </c:pt>
                <c:pt idx="9">
                  <c:v>579.6</c:v>
                </c:pt>
                <c:pt idx="10">
                  <c:v>307.89060000000001</c:v>
                </c:pt>
                <c:pt idx="11">
                  <c:v>330.3</c:v>
                </c:pt>
                <c:pt idx="12">
                  <c:v>318.7</c:v>
                </c:pt>
                <c:pt idx="13">
                  <c:v>226.65479999999999</c:v>
                </c:pt>
                <c:pt idx="14">
                  <c:v>358.2</c:v>
                </c:pt>
                <c:pt idx="15">
                  <c:v>749.34860000000003</c:v>
                </c:pt>
                <c:pt idx="16">
                  <c:v>157.804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3B-415C-AF04-1EA14979B97D}"/>
            </c:ext>
          </c:extLst>
        </c:ser>
        <c:ser>
          <c:idx val="5"/>
          <c:order val="5"/>
          <c:tx>
            <c:strRef>
              <c:f>'Evolucio encarrec departaments'!$H$6</c:f>
              <c:strCache>
                <c:ptCount val="1"/>
                <c:pt idx="0">
                  <c:v>2018/19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departaments'!$H$7:$H$23</c:f>
              <c:numCache>
                <c:formatCode>0.00</c:formatCode>
                <c:ptCount val="17"/>
                <c:pt idx="0">
                  <c:v>213.69909999999999</c:v>
                </c:pt>
                <c:pt idx="1">
                  <c:v>318.61</c:v>
                </c:pt>
                <c:pt idx="2">
                  <c:v>601.49</c:v>
                </c:pt>
                <c:pt idx="3">
                  <c:v>489.96</c:v>
                </c:pt>
                <c:pt idx="4">
                  <c:v>660.34</c:v>
                </c:pt>
                <c:pt idx="5">
                  <c:v>529.95190000000002</c:v>
                </c:pt>
                <c:pt idx="6">
                  <c:v>464.2</c:v>
                </c:pt>
                <c:pt idx="7">
                  <c:v>236.74619999999999</c:v>
                </c:pt>
                <c:pt idx="8">
                  <c:v>785.03</c:v>
                </c:pt>
                <c:pt idx="9">
                  <c:v>626.94000000000005</c:v>
                </c:pt>
                <c:pt idx="10">
                  <c:v>304.6619</c:v>
                </c:pt>
                <c:pt idx="11">
                  <c:v>327.85</c:v>
                </c:pt>
                <c:pt idx="12">
                  <c:v>317.89999999999998</c:v>
                </c:pt>
                <c:pt idx="13">
                  <c:v>260.83089999999999</c:v>
                </c:pt>
                <c:pt idx="14">
                  <c:v>358.4</c:v>
                </c:pt>
                <c:pt idx="15">
                  <c:v>758.19</c:v>
                </c:pt>
                <c:pt idx="16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33B-415C-AF04-1EA14979B97D}"/>
            </c:ext>
          </c:extLst>
        </c:ser>
        <c:ser>
          <c:idx val="6"/>
          <c:order val="6"/>
          <c:tx>
            <c:strRef>
              <c:f>'Evolucio encarrec departaments'!$I$6</c:f>
              <c:strCache>
                <c:ptCount val="1"/>
                <c:pt idx="0">
                  <c:v>2019/20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departaments'!$I$7:$I$23</c:f>
              <c:numCache>
                <c:formatCode>0.0000</c:formatCode>
                <c:ptCount val="17"/>
                <c:pt idx="0">
                  <c:v>0</c:v>
                </c:pt>
                <c:pt idx="1">
                  <c:v>381.28</c:v>
                </c:pt>
                <c:pt idx="2">
                  <c:v>563.11760000000004</c:v>
                </c:pt>
                <c:pt idx="3">
                  <c:v>489.83089999999999</c:v>
                </c:pt>
                <c:pt idx="4">
                  <c:v>626.37090000000001</c:v>
                </c:pt>
                <c:pt idx="5">
                  <c:v>542.47760000000005</c:v>
                </c:pt>
                <c:pt idx="6">
                  <c:v>481.55</c:v>
                </c:pt>
                <c:pt idx="7">
                  <c:v>265.2448</c:v>
                </c:pt>
                <c:pt idx="8">
                  <c:v>1016.44</c:v>
                </c:pt>
                <c:pt idx="9">
                  <c:v>641.91999999999996</c:v>
                </c:pt>
                <c:pt idx="10">
                  <c:v>298.10849999999999</c:v>
                </c:pt>
                <c:pt idx="11">
                  <c:v>329.7</c:v>
                </c:pt>
                <c:pt idx="12">
                  <c:v>299.8</c:v>
                </c:pt>
                <c:pt idx="13">
                  <c:v>250.1891</c:v>
                </c:pt>
                <c:pt idx="14">
                  <c:v>356.35</c:v>
                </c:pt>
                <c:pt idx="15">
                  <c:v>770.87090000000001</c:v>
                </c:pt>
                <c:pt idx="16">
                  <c:v>152.99969999999999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3B-415C-AF04-1EA14979B97D}"/>
            </c:ext>
          </c:extLst>
        </c:ser>
        <c:ser>
          <c:idx val="7"/>
          <c:order val="7"/>
          <c:tx>
            <c:strRef>
              <c:f>'Evolucio encarrec departaments'!$J$6</c:f>
              <c:strCache>
                <c:ptCount val="1"/>
                <c:pt idx="0">
                  <c:v>2020/21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departaments'!$J$7:$J$23</c:f>
              <c:numCache>
                <c:formatCode>0.0000</c:formatCode>
                <c:ptCount val="17"/>
                <c:pt idx="0">
                  <c:v>0</c:v>
                </c:pt>
                <c:pt idx="1">
                  <c:v>401.19</c:v>
                </c:pt>
                <c:pt idx="2">
                  <c:v>554.66999999999996</c:v>
                </c:pt>
                <c:pt idx="3">
                  <c:v>495.65499999999997</c:v>
                </c:pt>
                <c:pt idx="4">
                  <c:v>636.19589999999994</c:v>
                </c:pt>
                <c:pt idx="5">
                  <c:v>510.82539999999989</c:v>
                </c:pt>
                <c:pt idx="6">
                  <c:v>493.71499999999997</c:v>
                </c:pt>
                <c:pt idx="7">
                  <c:v>262.43920000000003</c:v>
                </c:pt>
                <c:pt idx="8">
                  <c:v>1082.8750000000002</c:v>
                </c:pt>
                <c:pt idx="9">
                  <c:v>659.83</c:v>
                </c:pt>
                <c:pt idx="10">
                  <c:v>281.92040000000003</c:v>
                </c:pt>
                <c:pt idx="11">
                  <c:v>337.55500000000012</c:v>
                </c:pt>
                <c:pt idx="12">
                  <c:v>308.375</c:v>
                </c:pt>
                <c:pt idx="13">
                  <c:v>272.40410000000003</c:v>
                </c:pt>
                <c:pt idx="14">
                  <c:v>330.64499999999998</c:v>
                </c:pt>
                <c:pt idx="15">
                  <c:v>736.71249999999998</c:v>
                </c:pt>
                <c:pt idx="16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86-4808-BD1C-E8C0CB5F3F27}"/>
            </c:ext>
          </c:extLst>
        </c:ser>
        <c:axId val="86534784"/>
        <c:axId val="102134144"/>
      </c:barChart>
      <c:catAx>
        <c:axId val="86534784"/>
        <c:scaling>
          <c:orientation val="minMax"/>
        </c:scaling>
        <c:axPos val="b"/>
        <c:numFmt formatCode="General" sourceLinked="1"/>
        <c:tickLblPos val="nextTo"/>
        <c:crossAx val="102134144"/>
        <c:crosses val="autoZero"/>
        <c:auto val="1"/>
        <c:lblAlgn val="ctr"/>
        <c:lblOffset val="100"/>
      </c:catAx>
      <c:valAx>
        <c:axId val="102134144"/>
        <c:scaling>
          <c:orientation val="minMax"/>
        </c:scaling>
        <c:axPos val="l"/>
        <c:majorGridlines/>
        <c:numFmt formatCode="0.00" sourceLinked="1"/>
        <c:tickLblPos val="nextTo"/>
        <c:crossAx val="865347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135029</xdr:colOff>
      <xdr:row>27</xdr:row>
      <xdr:rowOff>16527</xdr:rowOff>
    </xdr:from>
    <xdr:to>
      <xdr:col>7</xdr:col>
      <xdr:colOff>676275</xdr:colOff>
      <xdr:row>38</xdr:row>
      <xdr:rowOff>95250</xdr:rowOff>
    </xdr:to>
    <xdr:graphicFrame macro="">
      <xdr:nvGraphicFramePr>
        <xdr:cNvPr id="5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55468</xdr:colOff>
      <xdr:row>39</xdr:row>
      <xdr:rowOff>113741</xdr:rowOff>
    </xdr:from>
    <xdr:to>
      <xdr:col>14</xdr:col>
      <xdr:colOff>2076450</xdr:colOff>
      <xdr:row>64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AP%20ESTUDIS\Encarrec%20Docent\Encarrec%202017-18\Acord_Junta_Escola\EPSEVG_Encarrec_Docent_2017_18_Jun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447.936357638886" createdVersion="3" refreshedVersion="3" minRefreshableVersion="3" recordCount="371">
  <cacheSource type="worksheet">
    <worksheetSource ref="A1:AE607" sheet="Assignatures_hores_setm_16_17" r:id="rId2"/>
  </cacheSource>
  <cacheFields count="29">
    <cacheField name="dept" numFmtId="0">
      <sharedItems count="18">
        <s v="710"/>
        <s v="713"/>
        <s v="729"/>
        <s v="744"/>
        <s v="707"/>
        <s v="723"/>
        <s v="743"/>
        <s v="721"/>
        <s v="717"/>
        <s v="340"/>
        <s v="702"/>
        <s v="712"/>
        <s v="732"/>
        <s v="737"/>
        <s v="709"/>
        <s v="736"/>
        <s v="739"/>
        <s v="701"/>
      </sharedItems>
    </cacheField>
    <cacheField name="tit" numFmtId="0">
      <sharedItems count="9">
        <s v="D"/>
        <s v="E"/>
        <s v="I"/>
        <s v="K"/>
        <s v="M"/>
        <s v="P"/>
        <s v="R"/>
        <s v="T"/>
        <s v="U"/>
      </sharedItems>
    </cacheField>
    <cacheField name="curs" numFmtId="0">
      <sharedItems count="8">
        <s v="1"/>
        <s v="2"/>
        <s v="3"/>
        <s v="4"/>
        <s v="5"/>
        <s v="6"/>
        <s v="7"/>
        <s v="8"/>
      </sharedItems>
    </cacheField>
    <cacheField name="codi" numFmtId="0">
      <sharedItems containsMixedTypes="1" containsNumber="1" containsInteger="1" minValue="340473" maxValue="340473"/>
    </cacheField>
    <cacheField name="sigla" numFmtId="0">
      <sharedItems/>
    </cacheField>
    <cacheField name="_x000a_ENCÀRREC ACADÈMIC EPSEVG -  2016/17 (v6)_x000a_Ordenat per: Titulacions i cursos._x000a_Versio inicial amb dades enviades a la UPC_x000a_aplicant acords CCD del 3/3/2016_x000a__x000a_nom assignatura" numFmtId="0">
      <sharedItems/>
    </cacheField>
    <cacheField name="Credits_x000a_ECTS" numFmtId="0">
      <sharedItems containsSemiMixedTypes="0" containsString="0" containsNumber="1" minValue="3" maxValue="24"/>
    </cacheField>
    <cacheField name="tipus" numFmtId="0">
      <sharedItems/>
    </cacheField>
    <cacheField name="rdep" numFmtId="164">
      <sharedItems containsString="0" containsBlank="1" containsNumber="1" minValue="6.25E-2" maxValue="1"/>
    </cacheField>
    <cacheField name="punts_x000a_grup _x000a_gran" numFmtId="165">
      <sharedItems containsSemiMixedTypes="0" containsString="0" containsNumber="1" minValue="0" maxValue="22.5"/>
    </cacheField>
    <cacheField name="pm" numFmtId="165">
      <sharedItems containsString="0" containsBlank="1" containsNumber="1" containsInteger="1" minValue="0" maxValue="3"/>
    </cacheField>
    <cacheField name="punts_x000a_grup_x000a_petit" numFmtId="165">
      <sharedItems containsSemiMixedTypes="0" containsString="0" containsNumber="1" minValue="0" maxValue="18"/>
    </cacheField>
    <cacheField name="pad" numFmtId="0">
      <sharedItems containsString="0" containsBlank="1" containsNumber="1" containsInteger="1" minValue="0" maxValue="0"/>
    </cacheField>
    <cacheField name="Hores per ECTS_x000a_G.Gran" numFmtId="165">
      <sharedItems containsSemiMixedTypes="0" containsString="0" containsNumber="1" minValue="0" maxValue="10"/>
    </cacheField>
    <cacheField name="Hores per ECTS_x000a_G.Petit" numFmtId="165">
      <sharedItems containsSemiMixedTypes="0" containsString="0" containsNumber="1" minValue="0" maxValue="10"/>
    </cacheField>
    <cacheField name="Q1 _x000a_est" numFmtId="0">
      <sharedItems containsSemiMixedTypes="0" containsString="0" containsNumber="1" containsInteger="1" minValue="0" maxValue="140"/>
    </cacheField>
    <cacheField name="Q1 _x000a_num _x000a_grup _x000a_gran" numFmtId="2">
      <sharedItems containsSemiMixedTypes="0" containsString="0" containsNumber="1" minValue="0" maxValue="8"/>
    </cacheField>
    <cacheField name="gm1" numFmtId="2">
      <sharedItems containsSemiMixedTypes="0" containsString="0" containsNumber="1" containsInteger="1" minValue="0" maxValue="0"/>
    </cacheField>
    <cacheField name="Q1 _x000a_num _x000a_grup _x000a_petit" numFmtId="2">
      <sharedItems containsSemiMixedTypes="0" containsString="0" containsNumber="1" minValue="0" maxValue="10"/>
    </cacheField>
    <cacheField name="gad1" numFmtId="0">
      <sharedItems containsString="0" containsBlank="1" containsNumber="1" containsInteger="1" minValue="0" maxValue="0"/>
    </cacheField>
    <cacheField name="Q2 _x000a_est" numFmtId="0">
      <sharedItems containsSemiMixedTypes="0" containsString="0" containsNumber="1" containsInteger="1" minValue="0" maxValue="140"/>
    </cacheField>
    <cacheField name="Q2 _x000a_num _x000a_grup _x000a_gran" numFmtId="2">
      <sharedItems containsSemiMixedTypes="0" containsString="0" containsNumber="1" minValue="0" maxValue="18"/>
    </cacheField>
    <cacheField name="gm12" numFmtId="2">
      <sharedItems containsString="0" containsBlank="1" containsNumber="1" containsInteger="1" minValue="0" maxValue="0"/>
    </cacheField>
    <cacheField name="Q2 _x000a_num _x000a_grup _x000a_petit" numFmtId="2">
      <sharedItems containsSemiMixedTypes="0" containsString="0" containsNumber="1" minValue="0" maxValue="9"/>
    </cacheField>
    <cacheField name="gad2" numFmtId="0">
      <sharedItems containsSemiMixedTypes="0" containsString="0" containsNumber="1" containsInteger="1" minValue="0" maxValue="0"/>
    </cacheField>
    <cacheField name="Total_x000a_PUNTS" numFmtId="2">
      <sharedItems containsSemiMixedTypes="0" containsString="0" containsNumber="1" minValue="0" maxValue="117"/>
    </cacheField>
    <cacheField name="punts_x000a_Q1" numFmtId="2">
      <sharedItems containsSemiMixedTypes="0" containsString="0" containsNumber="1" minValue="0" maxValue="81"/>
    </cacheField>
    <cacheField name="punts_x000a_Q2" numFmtId="2">
      <sharedItems containsSemiMixedTypes="0" containsString="0" containsNumber="1" minValue="0" maxValue="81"/>
    </cacheField>
    <cacheField name="punts_x000a_Q1+Q2" numFmtId="165">
      <sharedItems containsSemiMixedTypes="0" containsString="0" containsNumber="1" minValue="0" maxValue="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x v="0"/>
    <x v="0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100"/>
    <n v="1.92"/>
    <n v="0"/>
    <n v="5"/>
    <n v="0"/>
    <n v="20"/>
    <n v="0.33"/>
    <n v="0"/>
    <n v="1"/>
    <n v="0"/>
    <n v="9.5625"/>
    <n v="8.07"/>
    <n v="1.4925000000000002"/>
    <n v="9.5625"/>
  </r>
  <r>
    <x v="1"/>
    <x v="0"/>
    <x v="0"/>
    <s v="340003"/>
    <s v="SOAC"/>
    <s v="Sostenibilitat i accessibilitat"/>
    <n v="6"/>
    <s v="TRA"/>
    <n v="0.25"/>
    <n v="3.375"/>
    <n v="0"/>
    <n v="1.125"/>
    <n v="0"/>
    <n v="1.875"/>
    <n v="0.625"/>
    <n v="100"/>
    <n v="1.92"/>
    <n v="0"/>
    <n v="5"/>
    <n v="0"/>
    <n v="20"/>
    <n v="0.33"/>
    <n v="0"/>
    <n v="1"/>
    <n v="0"/>
    <n v="14.34375"/>
    <n v="12.105"/>
    <n v="2.23875"/>
    <n v="14.34375"/>
  </r>
  <r>
    <x v="2"/>
    <x v="0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100"/>
    <n v="1.92"/>
    <n v="0"/>
    <n v="5"/>
    <n v="0"/>
    <n v="20"/>
    <n v="0.33"/>
    <n v="0"/>
    <n v="1"/>
    <n v="0"/>
    <n v="4.78125"/>
    <n v="4.0350000000000001"/>
    <n v="0.74625000000000008"/>
    <n v="4.78125"/>
  </r>
  <r>
    <x v="3"/>
    <x v="0"/>
    <x v="0"/>
    <s v="340003"/>
    <s v="SOAC"/>
    <s v="Sostenibilitat i accessibilitat"/>
    <n v="6"/>
    <s v="TRA"/>
    <n v="0.375"/>
    <n v="5.0625"/>
    <n v="0"/>
    <n v="1.6875"/>
    <n v="0"/>
    <n v="2.8125"/>
    <n v="0.9375"/>
    <n v="100"/>
    <n v="1.92"/>
    <n v="0"/>
    <n v="5"/>
    <n v="0"/>
    <n v="20"/>
    <n v="0.33"/>
    <n v="0"/>
    <n v="1"/>
    <n v="0"/>
    <n v="21.515625"/>
    <n v="18.157499999999999"/>
    <n v="3.3581250000000002"/>
    <n v="21.515625"/>
  </r>
  <r>
    <x v="4"/>
    <x v="0"/>
    <x v="0"/>
    <s v="340003"/>
    <s v="SOAC"/>
    <s v="Sostenibilitat i accessibilitat"/>
    <n v="6"/>
    <s v="TRA"/>
    <n v="0.125"/>
    <n v="1.6875"/>
    <n v="0"/>
    <n v="0.5625"/>
    <n v="0"/>
    <n v="0.9375"/>
    <n v="0.3125"/>
    <n v="100"/>
    <n v="1.92"/>
    <n v="0"/>
    <n v="5"/>
    <n v="0"/>
    <n v="20"/>
    <n v="0.33"/>
    <n v="0"/>
    <n v="1"/>
    <n v="0"/>
    <n v="7.171875"/>
    <n v="6.0525000000000002"/>
    <n v="1.119375"/>
    <n v="7.171875"/>
  </r>
  <r>
    <x v="5"/>
    <x v="0"/>
    <x v="0"/>
    <s v="340020"/>
    <s v="INFO"/>
    <s v="Informàtica"/>
    <n v="6"/>
    <s v="BAS"/>
    <n v="1"/>
    <n v="9"/>
    <n v="0"/>
    <n v="9"/>
    <n v="0"/>
    <n v="5"/>
    <n v="5"/>
    <n v="100"/>
    <n v="1.92"/>
    <n v="0"/>
    <n v="5"/>
    <n v="0"/>
    <n v="20"/>
    <n v="0.33"/>
    <n v="0"/>
    <n v="1"/>
    <n v="0"/>
    <n v="74.25"/>
    <n v="62.28"/>
    <n v="11.97"/>
    <n v="74.25"/>
  </r>
  <r>
    <x v="6"/>
    <x v="0"/>
    <x v="0"/>
    <s v="340021"/>
    <s v="FOMA"/>
    <s v="Fonaments matemàtics"/>
    <n v="6"/>
    <s v="BAS"/>
    <n v="1"/>
    <n v="18"/>
    <n v="0"/>
    <n v="0"/>
    <n v="0"/>
    <n v="10"/>
    <n v="0"/>
    <n v="100"/>
    <n v="2"/>
    <n v="0"/>
    <n v="5"/>
    <n v="0"/>
    <n v="40"/>
    <n v="1"/>
    <n v="0"/>
    <n v="2"/>
    <n v="0"/>
    <n v="54"/>
    <n v="36"/>
    <n v="18"/>
    <n v="54"/>
  </r>
  <r>
    <x v="1"/>
    <x v="0"/>
    <x v="0"/>
    <s v="340022"/>
    <s v="QUIM"/>
    <s v="Química"/>
    <n v="6"/>
    <s v="BAS"/>
    <n v="1"/>
    <n v="9"/>
    <n v="0"/>
    <n v="9"/>
    <n v="0"/>
    <n v="5"/>
    <n v="5"/>
    <n v="100"/>
    <n v="2"/>
    <n v="0"/>
    <n v="5"/>
    <n v="0"/>
    <n v="40"/>
    <n v="1"/>
    <n v="0"/>
    <n v="2"/>
    <n v="0"/>
    <n v="90"/>
    <n v="63"/>
    <n v="27"/>
    <n v="90"/>
  </r>
  <r>
    <x v="7"/>
    <x v="0"/>
    <x v="0"/>
    <s v="340023"/>
    <s v="FIS1"/>
    <s v="Física I"/>
    <n v="6"/>
    <s v="BAS"/>
    <n v="1"/>
    <n v="15.75"/>
    <n v="0"/>
    <n v="2.25"/>
    <n v="0"/>
    <n v="8.75"/>
    <n v="1.25"/>
    <n v="100"/>
    <n v="2"/>
    <n v="0"/>
    <n v="5"/>
    <n v="0"/>
    <n v="40"/>
    <n v="1"/>
    <n v="0"/>
    <n v="2"/>
    <n v="0"/>
    <n v="63"/>
    <n v="42.75"/>
    <n v="20.25"/>
    <n v="63"/>
  </r>
  <r>
    <x v="8"/>
    <x v="0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7"/>
    <x v="0"/>
    <x v="1"/>
    <s v="340027"/>
    <s v="FIS2"/>
    <s v="Física II"/>
    <n v="6"/>
    <s v="BAS"/>
    <n v="1"/>
    <n v="15.75"/>
    <n v="0"/>
    <n v="2.25"/>
    <n v="0"/>
    <n v="8.75"/>
    <n v="1.25"/>
    <n v="40"/>
    <n v="0.8"/>
    <n v="0"/>
    <n v="2"/>
    <n v="0"/>
    <n v="80"/>
    <n v="2"/>
    <n v="0"/>
    <n v="4"/>
    <n v="0"/>
    <n v="57.599999999999994"/>
    <n v="17.100000000000001"/>
    <n v="40.5"/>
    <n v="57.599999999999994"/>
  </r>
  <r>
    <x v="6"/>
    <x v="0"/>
    <x v="1"/>
    <s v="340070"/>
    <s v="MADI"/>
    <s v="Matemàtiques pel disseny"/>
    <n v="6"/>
    <s v="ESP"/>
    <n v="1"/>
    <n v="13.5"/>
    <n v="0"/>
    <n v="4.5"/>
    <n v="0"/>
    <n v="7.5"/>
    <n v="2.5"/>
    <n v="40"/>
    <n v="1"/>
    <n v="0"/>
    <n v="2"/>
    <n v="0"/>
    <n v="100"/>
    <n v="2"/>
    <n v="0"/>
    <n v="5"/>
    <n v="0"/>
    <n v="72"/>
    <n v="22.5"/>
    <n v="49.5"/>
    <n v="72"/>
  </r>
  <r>
    <x v="9"/>
    <x v="0"/>
    <x v="1"/>
    <s v="340071"/>
    <s v="ESTE"/>
    <s v="Estètica"/>
    <n v="6"/>
    <s v="ESP"/>
    <n v="1"/>
    <n v="13.5"/>
    <n v="0"/>
    <n v="4.5"/>
    <n v="0"/>
    <n v="7.5"/>
    <n v="2.5"/>
    <n v="0"/>
    <n v="0"/>
    <n v="0"/>
    <n v="0"/>
    <n v="0"/>
    <n v="100"/>
    <n v="2"/>
    <n v="0"/>
    <n v="5"/>
    <n v="0"/>
    <n v="49.5"/>
    <n v="0"/>
    <n v="49.5"/>
    <n v="49.5"/>
  </r>
  <r>
    <x v="10"/>
    <x v="0"/>
    <x v="1"/>
    <s v="340096"/>
    <s v="CIMA"/>
    <s v="Ciència de materials"/>
    <n v="6"/>
    <s v="AMB"/>
    <n v="1"/>
    <n v="9"/>
    <n v="0"/>
    <n v="9"/>
    <n v="0"/>
    <n v="5"/>
    <n v="5"/>
    <n v="60"/>
    <n v="1"/>
    <n v="0"/>
    <n v="4"/>
    <n v="0"/>
    <n v="90"/>
    <n v="2"/>
    <n v="0"/>
    <n v="6"/>
    <n v="0"/>
    <n v="117"/>
    <n v="45"/>
    <n v="72"/>
    <n v="117"/>
  </r>
  <r>
    <x v="6"/>
    <x v="0"/>
    <x v="2"/>
    <s v="340029"/>
    <s v="ESTA"/>
    <s v="Estadística"/>
    <n v="6"/>
    <s v="BAS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8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2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3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1"/>
    <x v="0"/>
    <x v="2"/>
    <s v="340073"/>
    <s v="MECA"/>
    <s v="Mecànica"/>
    <n v="6"/>
    <s v="ESP"/>
    <n v="0.8"/>
    <n v="12.600000000000001"/>
    <n v="0"/>
    <n v="1.8"/>
    <n v="0"/>
    <n v="7.0000000000000009"/>
    <n v="1"/>
    <n v="135"/>
    <n v="2"/>
    <n v="0"/>
    <n v="9"/>
    <n v="0"/>
    <n v="0"/>
    <n v="0"/>
    <n v="0"/>
    <n v="0"/>
    <n v="0"/>
    <n v="41.400000000000006"/>
    <n v="41.400000000000006"/>
    <n v="0"/>
    <n v="41.400000000000006"/>
  </r>
  <r>
    <x v="2"/>
    <x v="0"/>
    <x v="2"/>
    <s v="340073"/>
    <s v="MECA"/>
    <s v="Mecànica"/>
    <n v="6"/>
    <s v="ESP"/>
    <n v="0.2"/>
    <n v="3.1500000000000004"/>
    <n v="0"/>
    <n v="0.45"/>
    <n v="0"/>
    <n v="1.7500000000000002"/>
    <n v="0.25"/>
    <n v="135"/>
    <n v="2"/>
    <n v="0"/>
    <n v="9"/>
    <n v="0"/>
    <n v="0"/>
    <n v="0"/>
    <n v="0"/>
    <n v="0"/>
    <n v="0"/>
    <n v="10.350000000000001"/>
    <n v="10.350000000000001"/>
    <n v="0"/>
    <n v="10.350000000000001"/>
  </r>
  <r>
    <x v="9"/>
    <x v="0"/>
    <x v="2"/>
    <s v="340074"/>
    <s v="EXAR"/>
    <s v="Expressió artística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8"/>
    <x v="0"/>
    <x v="2"/>
    <s v="340086"/>
    <s v="MAPR"/>
    <s v="Maquetació i prototipatge"/>
    <n v="6"/>
    <s v="ESP"/>
    <n v="1"/>
    <n v="13.5"/>
    <n v="0"/>
    <n v="4.5"/>
    <n v="0"/>
    <n v="7.5"/>
    <n v="2.5"/>
    <n v="120"/>
    <n v="2"/>
    <n v="0"/>
    <n v="10"/>
    <n v="0"/>
    <n v="0"/>
    <n v="0"/>
    <n v="0"/>
    <n v="0"/>
    <n v="0"/>
    <n v="72"/>
    <n v="72"/>
    <n v="0"/>
    <n v="72"/>
  </r>
  <r>
    <x v="12"/>
    <x v="0"/>
    <x v="3"/>
    <s v="340028"/>
    <s v="EMPR"/>
    <s v="Empresa"/>
    <n v="6"/>
    <s v="BAS"/>
    <n v="1"/>
    <n v="11.25"/>
    <n v="0"/>
    <n v="6.75"/>
    <n v="0"/>
    <n v="6.25"/>
    <n v="3.75"/>
    <n v="0"/>
    <n v="0"/>
    <n v="0"/>
    <n v="0"/>
    <n v="0"/>
    <n v="90"/>
    <n v="2"/>
    <n v="0"/>
    <n v="3"/>
    <n v="0"/>
    <n v="42.75"/>
    <n v="0"/>
    <n v="42.75"/>
    <n v="42.75"/>
  </r>
  <r>
    <x v="14"/>
    <x v="0"/>
    <x v="3"/>
    <s v="340030"/>
    <s v="SIEL"/>
    <s v="Sistemes elèctrics"/>
    <n v="6"/>
    <s v="AMB"/>
    <n v="1"/>
    <n v="13.5"/>
    <n v="0"/>
    <n v="4.5"/>
    <n v="0"/>
    <n v="7.5"/>
    <n v="2.5"/>
    <n v="0"/>
    <n v="0"/>
    <n v="0"/>
    <n v="0"/>
    <n v="0"/>
    <n v="112"/>
    <n v="2"/>
    <n v="0"/>
    <n v="7"/>
    <n v="0"/>
    <n v="58.5"/>
    <n v="0"/>
    <n v="58.5"/>
    <n v="58.5"/>
  </r>
  <r>
    <x v="8"/>
    <x v="0"/>
    <x v="3"/>
    <s v="340075"/>
    <s v="DIRT"/>
    <s v="Disseny i representació tècnica"/>
    <n v="6"/>
    <s v="ESP"/>
    <n v="1"/>
    <n v="9"/>
    <n v="0"/>
    <n v="9"/>
    <n v="0"/>
    <n v="5"/>
    <n v="5"/>
    <n v="0"/>
    <n v="0"/>
    <n v="0"/>
    <n v="0"/>
    <n v="0"/>
    <n v="120"/>
    <n v="2"/>
    <n v="0"/>
    <n v="6"/>
    <n v="0"/>
    <n v="72"/>
    <n v="0"/>
    <n v="72"/>
    <n v="72"/>
  </r>
  <r>
    <x v="1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8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2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7"/>
    <s v="ELRM"/>
    <s v="Elasticitat i resistència dels material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0"/>
    <x v="0"/>
    <x v="4"/>
    <s v="340098"/>
    <s v="SEDI"/>
    <s v="Sistemes electrònics pel disseny"/>
    <n v="6"/>
    <s v="AMB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13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9"/>
    <s v="DIBA"/>
    <s v="Disseny bàsic"/>
    <n v="6"/>
    <s v="ESP"/>
    <n v="1"/>
    <n v="13.5"/>
    <n v="0"/>
    <n v="4.5"/>
    <n v="0"/>
    <n v="7.5"/>
    <n v="2.5"/>
    <n v="120"/>
    <n v="2"/>
    <n v="0"/>
    <n v="6"/>
    <n v="0"/>
    <n v="0"/>
    <n v="0"/>
    <n v="0"/>
    <n v="0"/>
    <n v="0"/>
    <n v="54"/>
    <n v="54"/>
    <n v="0"/>
    <n v="54"/>
  </r>
  <r>
    <x v="9"/>
    <x v="0"/>
    <x v="4"/>
    <s v="340080"/>
    <s v="DIGR"/>
    <s v="Disseny gràfic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10"/>
    <x v="0"/>
    <x v="4"/>
    <s v="340095"/>
    <s v="PRFA"/>
    <s v="Processos de fabricació"/>
    <n v="6"/>
    <s v="ESP"/>
    <n v="1"/>
    <n v="13.5"/>
    <n v="0"/>
    <n v="4.5"/>
    <n v="0"/>
    <n v="7.5"/>
    <n v="2.5"/>
    <n v="100"/>
    <n v="2"/>
    <n v="0"/>
    <n v="7"/>
    <n v="0"/>
    <n v="0"/>
    <n v="0"/>
    <n v="0"/>
    <n v="0"/>
    <n v="0"/>
    <n v="58.5"/>
    <n v="58.5"/>
    <n v="0"/>
    <n v="58.5"/>
  </r>
  <r>
    <x v="14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37"/>
    <s v="GEPR"/>
    <s v="Gestió de projectes"/>
    <n v="6"/>
    <s v="AMB"/>
    <n v="0.5"/>
    <n v="4.5"/>
    <n v="0"/>
    <n v="4.5"/>
    <n v="0"/>
    <n v="2.5"/>
    <n v="2.5"/>
    <n v="0"/>
    <n v="0"/>
    <n v="0"/>
    <n v="0"/>
    <n v="0"/>
    <n v="100"/>
    <n v="2"/>
    <n v="0"/>
    <n v="5"/>
    <n v="0"/>
    <n v="31.5"/>
    <n v="0"/>
    <n v="31.5"/>
    <n v="31.5"/>
  </r>
  <r>
    <x v="12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81"/>
    <s v="DIPR"/>
    <s v="Disseny i producte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8"/>
    <x v="0"/>
    <x v="5"/>
    <s v="340082"/>
    <s v="MEDI"/>
    <s v="Metodologia del disseny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3"/>
    <s v="DIME"/>
    <s v="Disseny de mecanisme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8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3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6"/>
    <s v="340088"/>
    <s v="MARK"/>
    <s v="Marketing i producció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0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0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0"/>
    <x v="0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0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4"/>
    <x v="0"/>
    <x v="6"/>
    <s v="340263"/>
    <s v="INPS"/>
    <s v="Interacció persona-sistema"/>
    <n v="6"/>
    <s v="OP1"/>
    <n v="0.5"/>
    <n v="6.75"/>
    <n v="0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12"/>
    <x v="0"/>
    <x v="6"/>
    <s v="340263"/>
    <s v="INPS"/>
    <s v="Interacció persona-sistema"/>
    <n v="6"/>
    <s v="OP1"/>
    <n v="0.5"/>
    <n v="6.75"/>
    <n v="1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3"/>
    <x v="0"/>
    <x v="6"/>
    <s v="340265"/>
    <s v="DIDU"/>
    <s v="Disseny inclusiu i disseny centrat en l'usuari"/>
    <n v="6"/>
    <s v="OP1"/>
    <n v="1"/>
    <n v="15.75"/>
    <n v="0"/>
    <n v="2.25"/>
    <n v="0"/>
    <n v="8.75"/>
    <n v="1.25"/>
    <n v="40"/>
    <n v="1"/>
    <n v="0"/>
    <n v="2"/>
    <n v="0"/>
    <n v="0"/>
    <n v="0"/>
    <n v="0"/>
    <n v="0"/>
    <n v="0"/>
    <n v="20.25"/>
    <n v="20.25"/>
    <n v="0"/>
    <n v="20.25"/>
  </r>
  <r>
    <x v="8"/>
    <x v="0"/>
    <x v="6"/>
    <s v="340268"/>
    <s v="ENUA"/>
    <s v="Enginyeria de la usabilitat i l'accessibilitat"/>
    <n v="6"/>
    <s v="OP1"/>
    <n v="0.33333333333333331"/>
    <n v="4.5"/>
    <n v="0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2"/>
    <x v="0"/>
    <x v="6"/>
    <s v="340268"/>
    <s v="ENUA"/>
    <s v="Enginyeria de la usabilitat i l'accessibilitat"/>
    <n v="6"/>
    <s v="OP1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10"/>
    <x v="0"/>
    <x v="6"/>
    <s v="340271"/>
    <s v="SEMA"/>
    <s v="Selecció de materials en el Disseny Industrial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0"/>
    <x v="6"/>
    <s v="340273"/>
    <s v="DPMM"/>
    <s v="Disseny i prototip de motllos i matrius"/>
    <n v="6"/>
    <s v="OP1"/>
    <n v="0.66666666666666663"/>
    <n v="9"/>
    <n v="0"/>
    <n v="3"/>
    <n v="0"/>
    <n v="5"/>
    <n v="1.6666666666666667"/>
    <n v="30"/>
    <n v="1"/>
    <n v="0"/>
    <n v="2"/>
    <n v="0"/>
    <n v="0"/>
    <n v="0"/>
    <n v="0"/>
    <n v="0"/>
    <n v="0"/>
    <n v="15"/>
    <n v="15"/>
    <n v="0"/>
    <n v="15"/>
  </r>
  <r>
    <x v="8"/>
    <x v="0"/>
    <x v="6"/>
    <s v="340273"/>
    <s v="DPMM"/>
    <s v="Disseny i prototip de motllos i matrius"/>
    <n v="6"/>
    <s v="OP1"/>
    <n v="0.33333333333333331"/>
    <n v="4.5"/>
    <n v="0"/>
    <n v="1.5"/>
    <n v="0"/>
    <n v="2.5"/>
    <n v="0.83333333333333337"/>
    <n v="30"/>
    <n v="1"/>
    <n v="0"/>
    <n v="2"/>
    <n v="0"/>
    <n v="0"/>
    <n v="0"/>
    <n v="0"/>
    <n v="0"/>
    <n v="0"/>
    <n v="7.5"/>
    <n v="7.5"/>
    <n v="0"/>
    <n v="7.5"/>
  </r>
  <r>
    <x v="15"/>
    <x v="0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0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0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0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0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9"/>
    <n v="9"/>
    <n v="0"/>
    <n v="0"/>
    <n v="0"/>
    <n v="5.22"/>
    <n v="0"/>
    <n v="5.22"/>
    <n v="5.22"/>
  </r>
  <r>
    <x v="1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11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8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5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12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6"/>
    <n v="6"/>
    <n v="0"/>
    <n v="0"/>
    <n v="0"/>
    <n v="3.4799999999999995"/>
    <n v="0"/>
    <n v="3.4799999999999995"/>
    <n v="3.4799999999999995"/>
  </r>
  <r>
    <x v="13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7"/>
    <n v="7"/>
    <n v="0"/>
    <n v="0"/>
    <n v="0"/>
    <n v="4.6399999999999997"/>
    <n v="0.57999999999999996"/>
    <n v="4.0599999999999996"/>
    <n v="4.6399999999999997"/>
  </r>
  <r>
    <x v="1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5"/>
    <x v="0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9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1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8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0"/>
    <n v="10"/>
    <n v="0"/>
    <n v="0"/>
    <n v="0"/>
    <n v="1"/>
    <n v="0"/>
    <n v="1"/>
    <n v="1"/>
  </r>
  <r>
    <x v="0"/>
    <x v="1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1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1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1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1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1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1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10"/>
    <n v="0.25"/>
    <n v="0"/>
    <n v="1"/>
    <n v="0"/>
    <n v="22.5"/>
    <n v="18"/>
    <n v="4.5"/>
    <n v="22.5"/>
  </r>
  <r>
    <x v="1"/>
    <x v="1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1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1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1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1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40"/>
    <n v="0.75"/>
    <n v="0"/>
    <n v="2"/>
    <n v="0"/>
    <n v="26.4375"/>
    <n v="10.125"/>
    <n v="16.3125"/>
    <n v="26.4375"/>
  </r>
  <r>
    <x v="7"/>
    <x v="1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1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1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1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1"/>
    <x v="2"/>
    <s v="340030"/>
    <s v="SIEL"/>
    <s v="Sistemes elèctrics"/>
    <n v="6"/>
    <s v="AMB"/>
    <n v="1"/>
    <n v="13.5"/>
    <n v="0"/>
    <n v="4.5"/>
    <n v="0"/>
    <n v="7.5"/>
    <n v="2.5"/>
    <n v="32"/>
    <n v="0.75"/>
    <n v="0"/>
    <n v="2"/>
    <n v="0"/>
    <n v="0"/>
    <n v="0"/>
    <n v="0"/>
    <n v="0"/>
    <n v="0"/>
    <n v="19.125"/>
    <n v="19.125"/>
    <n v="0"/>
    <n v="19.125"/>
  </r>
  <r>
    <x v="2"/>
    <x v="1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1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1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1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1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1"/>
    <x v="3"/>
    <s v="340102"/>
    <s v="MAE1"/>
    <s v="Màquines elèctriques I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5"/>
    <n v="0"/>
    <n v="36"/>
    <n v="0"/>
    <n v="36"/>
    <n v="36"/>
  </r>
  <r>
    <x v="14"/>
    <x v="1"/>
    <x v="3"/>
    <s v="340103"/>
    <s v="CIEL"/>
    <s v="Circuits elèctrics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3"/>
    <n v="0"/>
    <n v="27"/>
    <n v="0"/>
    <n v="27"/>
    <n v="27"/>
  </r>
  <r>
    <x v="14"/>
    <x v="1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1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0"/>
    <x v="1"/>
    <x v="4"/>
    <s v="340100"/>
    <s v="ELPO"/>
    <s v="Electrònica de potènci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1"/>
    <s v="LIEL"/>
    <s v="Línies elèctriques"/>
    <n v="6"/>
    <s v="ESP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4"/>
    <x v="1"/>
    <x v="4"/>
    <s v="340104"/>
    <s v="REAU"/>
    <s v="Regulació Automàtic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8"/>
    <s v="MAE2"/>
    <s v="Màquines elèctriques II"/>
    <n v="6"/>
    <s v="ESP"/>
    <n v="1"/>
    <n v="13.5"/>
    <n v="0"/>
    <n v="4.5"/>
    <n v="0"/>
    <n v="7.5"/>
    <n v="2.5"/>
    <n v="27"/>
    <n v="1"/>
    <n v="0"/>
    <n v="3"/>
    <n v="0"/>
    <n v="0"/>
    <n v="0"/>
    <n v="0"/>
    <n v="0"/>
    <n v="0"/>
    <n v="27"/>
    <n v="27"/>
    <n v="0"/>
    <n v="27"/>
  </r>
  <r>
    <x v="14"/>
    <x v="1"/>
    <x v="5"/>
    <s v="340105"/>
    <s v="IEAI"/>
    <s v="Instal·lacions elèctriques i automatització indust"/>
    <n v="6"/>
    <s v="ESP"/>
    <n v="1"/>
    <n v="9"/>
    <n v="0"/>
    <n v="9"/>
    <n v="0"/>
    <n v="5"/>
    <n v="5"/>
    <n v="0"/>
    <n v="0"/>
    <n v="0"/>
    <n v="0"/>
    <n v="0"/>
    <n v="24"/>
    <n v="2"/>
    <n v="0"/>
    <n v="2"/>
    <n v="0"/>
    <n v="36"/>
    <n v="0"/>
    <n v="36"/>
    <n v="36"/>
  </r>
  <r>
    <x v="14"/>
    <x v="1"/>
    <x v="5"/>
    <s v="340106"/>
    <s v="CEER"/>
    <s v="Centrals elèctriques i energies renovables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7"/>
    <s v="INEL"/>
    <s v="Instal·lacions elèctriques de BT, MT i AT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9"/>
    <s v="SIEP"/>
    <s v="Sistemes elèctrics de potència"/>
    <n v="6"/>
    <s v="ESP"/>
    <n v="1"/>
    <n v="13.5"/>
    <n v="0"/>
    <n v="4.5"/>
    <n v="0"/>
    <n v="7.5"/>
    <n v="2.5"/>
    <n v="0"/>
    <n v="0"/>
    <n v="0"/>
    <n v="0"/>
    <n v="0"/>
    <n v="36"/>
    <n v="1"/>
    <n v="0"/>
    <n v="3"/>
    <n v="0"/>
    <n v="27"/>
    <n v="0"/>
    <n v="27"/>
    <n v="27"/>
  </r>
  <r>
    <x v="14"/>
    <x v="1"/>
    <x v="5"/>
    <s v="340110"/>
    <s v="ACEL"/>
    <s v="Accionaments Elèctrics"/>
    <n v="6"/>
    <s v="ESP"/>
    <n v="1"/>
    <n v="13.5"/>
    <n v="0"/>
    <n v="4.5"/>
    <n v="0"/>
    <n v="7.5"/>
    <n v="2.5"/>
    <n v="0"/>
    <n v="0"/>
    <n v="0"/>
    <n v="0"/>
    <n v="0"/>
    <n v="27"/>
    <n v="1"/>
    <n v="0"/>
    <n v="3"/>
    <n v="0"/>
    <n v="27"/>
    <n v="0"/>
    <n v="27"/>
    <n v="27"/>
  </r>
  <r>
    <x v="14"/>
    <x v="1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1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1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14"/>
    <x v="1"/>
    <x v="6"/>
    <s v="340220"/>
    <s v="TMDM"/>
    <s v="Tècniques de manteniment i diagnòstic en motors i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1"/>
    <s v="VEEH"/>
    <s v="Vehicles elèctrics i híbrid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2"/>
    <s v="DMDE"/>
    <s v="Disseny de màquines i dispositius elèctrics"/>
    <n v="6"/>
    <s v="OP1"/>
    <n v="1"/>
    <n v="13.5"/>
    <n v="0"/>
    <n v="4.5"/>
    <n v="0"/>
    <n v="7.5"/>
    <n v="2.5"/>
    <n v="18"/>
    <n v="1"/>
    <n v="0"/>
    <n v="2"/>
    <n v="0"/>
    <n v="0"/>
    <n v="0"/>
    <n v="0"/>
    <n v="0"/>
    <n v="0"/>
    <n v="22.5"/>
    <n v="22.5"/>
    <n v="0"/>
    <n v="22.5"/>
  </r>
  <r>
    <x v="14"/>
    <x v="1"/>
    <x v="6"/>
    <s v="340223"/>
    <s v="SIFE"/>
    <s v="Sistemes fotovoltaics i eòlic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7"/>
    <s v="LUMI"/>
    <s v="Luminotècnia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9"/>
    <s v="GSEP"/>
    <s v="Gestió de Sistemes Elèctrics de Potència i Estalvi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5"/>
    <x v="1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1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1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1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1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4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17"/>
    <n v="17"/>
    <n v="0"/>
    <n v="0"/>
    <n v="0"/>
    <n v="11.02"/>
    <n v="1.1599999999999999"/>
    <n v="9.86"/>
    <n v="11.02"/>
  </r>
  <r>
    <x v="0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13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5"/>
    <x v="1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4"/>
    <x v="1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1"/>
    <n v="11"/>
    <n v="0"/>
    <n v="0"/>
    <n v="0"/>
    <n v="1.1000000000000001"/>
    <n v="0"/>
    <n v="1.1000000000000001"/>
    <n v="1.1000000000000001"/>
  </r>
  <r>
    <x v="6"/>
    <x v="2"/>
    <x v="0"/>
    <s v="340366"/>
    <s v="FOMA"/>
    <s v="Fonaments matemàtics"/>
    <n v="7.5"/>
    <s v="BAS"/>
    <n v="1"/>
    <n v="22.5"/>
    <n v="0"/>
    <n v="0"/>
    <n v="0"/>
    <n v="10"/>
    <n v="0"/>
    <n v="60"/>
    <n v="1"/>
    <n v="0"/>
    <n v="3"/>
    <n v="0"/>
    <n v="10"/>
    <n v="1"/>
    <n v="0"/>
    <n v="1"/>
    <n v="0"/>
    <n v="45"/>
    <n v="22.5"/>
    <n v="22.5"/>
    <n v="45"/>
  </r>
  <r>
    <x v="7"/>
    <x v="2"/>
    <x v="0"/>
    <s v="340367"/>
    <s v="FISI"/>
    <s v="Física"/>
    <n v="7.5"/>
    <s v="BAS"/>
    <n v="1"/>
    <n v="20.25"/>
    <n v="0"/>
    <n v="2.25"/>
    <n v="0"/>
    <n v="9"/>
    <n v="1"/>
    <n v="60"/>
    <n v="1"/>
    <n v="0"/>
    <n v="3"/>
    <n v="0"/>
    <n v="30"/>
    <n v="1"/>
    <n v="0"/>
    <n v="1"/>
    <n v="0"/>
    <n v="49.5"/>
    <n v="27"/>
    <n v="22.5"/>
    <n v="49.5"/>
  </r>
  <r>
    <x v="5"/>
    <x v="2"/>
    <x v="0"/>
    <s v="340368"/>
    <s v="FOPR"/>
    <s v="Fonaments de programació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17"/>
    <x v="2"/>
    <x v="0"/>
    <s v="340369"/>
    <s v="INCO"/>
    <s v="Introducció als Computadors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6"/>
    <x v="2"/>
    <x v="1"/>
    <s v="340370"/>
    <s v="MATD"/>
    <s v="Matemàtica discret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5"/>
    <x v="2"/>
    <x v="1"/>
    <s v="340371"/>
    <s v="PRO1"/>
    <s v="Programació I"/>
    <n v="7.5"/>
    <s v="ESP"/>
    <n v="1"/>
    <n v="9"/>
    <n v="0"/>
    <n v="13.5"/>
    <n v="0"/>
    <n v="4"/>
    <n v="6"/>
    <n v="20"/>
    <n v="1"/>
    <n v="0"/>
    <n v="1"/>
    <n v="0"/>
    <n v="40"/>
    <n v="1"/>
    <n v="0"/>
    <n v="2"/>
    <n v="0"/>
    <n v="58.5"/>
    <n v="22.5"/>
    <n v="36"/>
    <n v="58.5"/>
  </r>
  <r>
    <x v="17"/>
    <x v="2"/>
    <x v="1"/>
    <s v="340372"/>
    <s v="ESC1"/>
    <s v="Estructura de computadors I"/>
    <n v="7.5"/>
    <s v="ESP"/>
    <n v="1"/>
    <n v="13.5"/>
    <n v="0"/>
    <n v="9"/>
    <n v="0"/>
    <n v="6"/>
    <n v="4"/>
    <n v="20"/>
    <n v="1"/>
    <n v="0"/>
    <n v="1"/>
    <n v="0"/>
    <n v="40"/>
    <n v="1"/>
    <n v="0"/>
    <n v="2"/>
    <n v="0"/>
    <n v="54"/>
    <n v="22.5"/>
    <n v="31.5"/>
    <n v="54"/>
  </r>
  <r>
    <x v="6"/>
    <x v="2"/>
    <x v="1"/>
    <s v="340373"/>
    <s v="LOAL"/>
    <s v="Lògica i Àlgebr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6"/>
    <x v="2"/>
    <x v="2"/>
    <s v="340354"/>
    <s v="ESTA"/>
    <s v="Estadística"/>
    <n v="6"/>
    <s v="BAS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5"/>
    <x v="2"/>
    <x v="2"/>
    <s v="340374"/>
    <s v="ESIN"/>
    <s v="Estructura de la Informació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5"/>
    <s v="ESC2"/>
    <s v="Estructura de computadors II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5"/>
    <x v="2"/>
    <x v="2"/>
    <s v="340376"/>
    <s v="INEP"/>
    <s v="Introducció a l'Enginyeria del Programari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7"/>
    <s v="SIOP"/>
    <s v="Sistemes operatius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12"/>
    <x v="2"/>
    <x v="3"/>
    <s v="340355"/>
    <s v="EMPR"/>
    <s v="Empresa"/>
    <n v="6"/>
    <s v="BAS"/>
    <n v="1"/>
    <n v="11.25"/>
    <n v="0"/>
    <n v="6.75"/>
    <n v="0"/>
    <n v="6.25"/>
    <n v="3.75"/>
    <n v="0"/>
    <n v="0"/>
    <n v="0"/>
    <n v="0"/>
    <n v="0"/>
    <n v="40"/>
    <n v="1"/>
    <n v="0"/>
    <n v="2"/>
    <n v="0"/>
    <n v="24.75"/>
    <n v="0"/>
    <n v="24.75"/>
    <n v="24.75"/>
  </r>
  <r>
    <x v="3"/>
    <x v="2"/>
    <x v="3"/>
    <s v="340356"/>
    <s v="XACO"/>
    <s v="Xarxes de Computadors"/>
    <n v="6"/>
    <s v="BAS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17"/>
    <x v="2"/>
    <x v="3"/>
    <s v="340378"/>
    <s v="ARCO"/>
    <s v="Arquitectura de Computadors"/>
    <n v="6"/>
    <s v="ESP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5"/>
    <x v="2"/>
    <x v="3"/>
    <s v="340379"/>
    <s v="AMEP"/>
    <s v="Ampliació a l'Enginyeria del Programari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5"/>
    <x v="2"/>
    <x v="3"/>
    <s v="340380"/>
    <s v="PROP"/>
    <s v="Projecte de Programació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3"/>
    <x v="2"/>
    <x v="4"/>
    <s v="340357"/>
    <s v="INTE"/>
    <s v="Internet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2"/>
    <x v="2"/>
    <x v="4"/>
    <s v="340381"/>
    <s v="EESO"/>
    <s v="Economia, ètica i societat"/>
    <n v="6"/>
    <s v="ESP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5"/>
    <x v="2"/>
    <x v="4"/>
    <s v="340381"/>
    <s v="EESO"/>
    <s v="Economia, ètica i societat"/>
    <n v="6"/>
    <s v="ESP"/>
    <n v="0.33333333333333331"/>
    <n v="4.5"/>
    <n v="1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7"/>
    <x v="2"/>
    <x v="4"/>
    <s v="340382"/>
    <s v="ADSO"/>
    <s v="Administració de sistemes operatius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7"/>
    <x v="2"/>
    <x v="4"/>
    <s v="340383"/>
    <s v="SODX"/>
    <s v="Sistemes operatius distribuïts i en xarxa"/>
    <n v="6"/>
    <s v="ESP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7"/>
    <x v="2"/>
    <x v="4"/>
    <s v="340384"/>
    <s v="PACO"/>
    <s v="Paral·lelisme i Concurrència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3"/>
    <x v="2"/>
    <x v="5"/>
    <s v="340360"/>
    <s v="XAMU"/>
    <s v="Xarxes multimèdia"/>
    <n v="6"/>
    <s v="ESP"/>
    <n v="1"/>
    <n v="13.5"/>
    <n v="0"/>
    <n v="4.5"/>
    <n v="0"/>
    <n v="7.5"/>
    <n v="2.5"/>
    <n v="0"/>
    <n v="0"/>
    <n v="0"/>
    <n v="0"/>
    <n v="0"/>
    <n v="30"/>
    <n v="1"/>
    <n v="0"/>
    <n v="2"/>
    <n v="0"/>
    <n v="22.5"/>
    <n v="0"/>
    <n v="22.5"/>
    <n v="22.5"/>
  </r>
  <r>
    <x v="17"/>
    <x v="2"/>
    <x v="5"/>
    <s v="340361"/>
    <s v="FUIN"/>
    <s v="Future Internet"/>
    <n v="6"/>
    <s v="ESP"/>
    <n v="1"/>
    <n v="18"/>
    <n v="0"/>
    <n v="0"/>
    <n v="0"/>
    <n v="10"/>
    <n v="0"/>
    <n v="0"/>
    <n v="0"/>
    <n v="0"/>
    <n v="0"/>
    <n v="0"/>
    <n v="30"/>
    <n v="1"/>
    <n v="0"/>
    <n v="2"/>
    <n v="0"/>
    <n v="18"/>
    <n v="0"/>
    <n v="18"/>
    <n v="18"/>
  </r>
  <r>
    <x v="3"/>
    <x v="2"/>
    <x v="5"/>
    <s v="340362"/>
    <s v="SEAX"/>
    <s v="Seguretat i Administració de Xarxes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12"/>
    <x v="2"/>
    <x v="5"/>
    <s v="340385"/>
    <s v="GEET"/>
    <s v="Gestió d'empreses TIC"/>
    <n v="6"/>
    <s v="ESP"/>
    <n v="1"/>
    <n v="13.5"/>
    <n v="0"/>
    <n v="4.5"/>
    <n v="0"/>
    <n v="7.5"/>
    <n v="2.5"/>
    <n v="0"/>
    <n v="0"/>
    <n v="0"/>
    <n v="0"/>
    <n v="0"/>
    <n v="20"/>
    <n v="1"/>
    <n v="0"/>
    <n v="1"/>
    <n v="0"/>
    <n v="18"/>
    <n v="0"/>
    <n v="18"/>
    <n v="18"/>
  </r>
  <r>
    <x v="17"/>
    <x v="2"/>
    <x v="5"/>
    <s v="340386"/>
    <s v="PTIN"/>
    <s v="Projecte de Tecnologies de la Informació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5"/>
    <x v="2"/>
    <x v="6"/>
    <s v="340453"/>
    <s v="DAMO"/>
    <s v="Desenvolupament d'aplicacions mòbi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4"/>
    <s v="INDI"/>
    <s v="Interacció i disseny d'interfíci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5"/>
    <s v="REIN"/>
    <s v="Recuperació de la Inform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6"/>
    <s v="PMUD"/>
    <s v="Programació multiplataforma i distribuïda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7"/>
    <s v="DABD"/>
    <s v="Disseny i Administració de Bases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8"/>
    <s v="MIDA"/>
    <s v="Mineria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2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2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2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7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5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4"/>
    <n v="14"/>
    <n v="0"/>
    <n v="0"/>
    <n v="0"/>
    <n v="9.86"/>
    <n v="1.7399999999999998"/>
    <n v="8.1199999999999992"/>
    <n v="9.86"/>
  </r>
  <r>
    <x v="3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7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5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2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3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0"/>
    <x v="3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3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3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3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3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3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3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20"/>
    <n v="0.25"/>
    <n v="0"/>
    <n v="1"/>
    <n v="0"/>
    <n v="22.5"/>
    <n v="18"/>
    <n v="4.5"/>
    <n v="22.5"/>
  </r>
  <r>
    <x v="1"/>
    <x v="3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3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3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3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3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20"/>
    <n v="0.75"/>
    <n v="0"/>
    <n v="1"/>
    <n v="0"/>
    <n v="24.1875"/>
    <n v="10.125"/>
    <n v="14.0625"/>
    <n v="24.1875"/>
  </r>
  <r>
    <x v="7"/>
    <x v="3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3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3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3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3"/>
    <x v="2"/>
    <s v="340030"/>
    <s v="SIEL"/>
    <s v="Sistemes elèctrics"/>
    <n v="6"/>
    <s v="AMB"/>
    <n v="1"/>
    <n v="13.5"/>
    <n v="0"/>
    <n v="4.5"/>
    <n v="0"/>
    <n v="7.5"/>
    <n v="2.5"/>
    <n v="48"/>
    <n v="1"/>
    <n v="0"/>
    <n v="3"/>
    <n v="0"/>
    <n v="0"/>
    <n v="0"/>
    <n v="0"/>
    <n v="0"/>
    <n v="0"/>
    <n v="27"/>
    <n v="27"/>
    <n v="0"/>
    <n v="27"/>
  </r>
  <r>
    <x v="2"/>
    <x v="3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3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3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3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3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3"/>
    <x v="3"/>
    <s v="340121"/>
    <s v="ELEC"/>
    <s v="Electrotècnia"/>
    <n v="6"/>
    <s v="ESP"/>
    <n v="1"/>
    <n v="13.5"/>
    <n v="0"/>
    <n v="4.5"/>
    <n v="0"/>
    <n v="7.5"/>
    <n v="2.5"/>
    <n v="0"/>
    <n v="0"/>
    <n v="0"/>
    <n v="0"/>
    <n v="0"/>
    <n v="54"/>
    <n v="1"/>
    <n v="0"/>
    <n v="6"/>
    <n v="0"/>
    <n v="40.5"/>
    <n v="0"/>
    <n v="40.5"/>
    <n v="40.5"/>
  </r>
  <r>
    <x v="0"/>
    <x v="3"/>
    <x v="3"/>
    <s v="340123"/>
    <s v="ELDI"/>
    <s v="Electrònica digital"/>
    <n v="6"/>
    <s v="ESP"/>
    <n v="1"/>
    <n v="9"/>
    <n v="0"/>
    <n v="9"/>
    <n v="0"/>
    <n v="5"/>
    <n v="5"/>
    <n v="0"/>
    <n v="0"/>
    <n v="0"/>
    <n v="0"/>
    <n v="0"/>
    <n v="60"/>
    <n v="1"/>
    <n v="0"/>
    <n v="3"/>
    <n v="0"/>
    <n v="36"/>
    <n v="0"/>
    <n v="36"/>
    <n v="36"/>
  </r>
  <r>
    <x v="14"/>
    <x v="3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3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4"/>
    <x v="3"/>
    <x v="4"/>
    <s v="340120"/>
    <s v="AUIN"/>
    <s v="Automatització industrial"/>
    <n v="6"/>
    <s v="ESP"/>
    <n v="1"/>
    <n v="4.5"/>
    <n v="0"/>
    <n v="13.5"/>
    <n v="0"/>
    <n v="2.5"/>
    <n v="7.5"/>
    <n v="40"/>
    <n v="1"/>
    <n v="0"/>
    <n v="2"/>
    <n v="0"/>
    <n v="0"/>
    <n v="0"/>
    <n v="0"/>
    <n v="0"/>
    <n v="0"/>
    <n v="31.5"/>
    <n v="31.5"/>
    <n v="0"/>
    <n v="31.5"/>
  </r>
  <r>
    <x v="0"/>
    <x v="3"/>
    <x v="4"/>
    <s v="340124"/>
    <s v="ELAN"/>
    <s v="Electrònica analògica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0"/>
    <x v="3"/>
    <x v="4"/>
    <s v="340126"/>
    <s v="SIDI"/>
    <s v="Sistemes digitals"/>
    <n v="6"/>
    <s v="ESP"/>
    <n v="1"/>
    <n v="9"/>
    <n v="0"/>
    <n v="9"/>
    <n v="0"/>
    <n v="5"/>
    <n v="5"/>
    <n v="25"/>
    <n v="1"/>
    <n v="0"/>
    <n v="2"/>
    <n v="0"/>
    <n v="0"/>
    <n v="0"/>
    <n v="0"/>
    <n v="0"/>
    <n v="0"/>
    <n v="27"/>
    <n v="27"/>
    <n v="0"/>
    <n v="27"/>
  </r>
  <r>
    <x v="4"/>
    <x v="3"/>
    <x v="4"/>
    <s v="340129"/>
    <s v="REAU"/>
    <s v="Regulació automàtica"/>
    <n v="6"/>
    <s v="ESP"/>
    <n v="1"/>
    <n v="9"/>
    <n v="0"/>
    <n v="9"/>
    <n v="0"/>
    <n v="5"/>
    <n v="5"/>
    <n v="36"/>
    <n v="1"/>
    <n v="0"/>
    <n v="3"/>
    <n v="0"/>
    <n v="0"/>
    <n v="0"/>
    <n v="0"/>
    <n v="0"/>
    <n v="0"/>
    <n v="36"/>
    <n v="36"/>
    <n v="0"/>
    <n v="36"/>
  </r>
  <r>
    <x v="4"/>
    <x v="3"/>
    <x v="5"/>
    <s v="340122"/>
    <s v="ININ"/>
    <s v="Informàtica industrial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0"/>
    <x v="3"/>
    <x v="5"/>
    <s v="340125"/>
    <s v="ELPO"/>
    <s v="Electrònica de potènci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0"/>
    <x v="3"/>
    <x v="5"/>
    <s v="340127"/>
    <s v="INEL"/>
    <s v="Instrumentació electrònic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28"/>
    <s v="SIRO"/>
    <s v="Sistemes robotitzats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30"/>
    <s v="ENCO"/>
    <s v="Enginyeria de Control"/>
    <n v="6"/>
    <s v="ESP"/>
    <n v="1"/>
    <n v="4.5"/>
    <n v="0"/>
    <n v="13.5"/>
    <n v="0"/>
    <n v="2.5"/>
    <n v="7.5"/>
    <n v="0"/>
    <n v="0"/>
    <n v="0"/>
    <n v="0"/>
    <n v="0"/>
    <n v="40"/>
    <n v="1"/>
    <n v="0"/>
    <n v="2"/>
    <n v="0"/>
    <n v="31.5"/>
    <n v="0"/>
    <n v="31.5"/>
    <n v="31.5"/>
  </r>
  <r>
    <x v="14"/>
    <x v="3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3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3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4"/>
    <x v="3"/>
    <x v="6"/>
    <s v="340240"/>
    <s v="SIPI"/>
    <s v="Sistemes de producció integrat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4"/>
    <x v="3"/>
    <x v="6"/>
    <s v="340242"/>
    <s v="SDIN"/>
    <s v="Sistemes distribuïts industria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3"/>
    <s v="ENRE"/>
    <s v="Energies renovabl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5"/>
    <s v="SIIN"/>
    <s v="Sistemes d'instrument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15"/>
    <x v="3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3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3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3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9"/>
    <n v="9"/>
    <n v="0"/>
    <n v="0"/>
    <n v="0"/>
    <n v="5.8"/>
    <n v="0.57999999999999996"/>
    <n v="5.22"/>
    <n v="5.8"/>
  </r>
  <r>
    <x v="1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4"/>
    <n v="4"/>
    <n v="0"/>
    <n v="0"/>
    <n v="0"/>
    <n v="2.9"/>
    <n v="0.57999999999999996"/>
    <n v="2.3199999999999998"/>
    <n v="2.9"/>
  </r>
  <r>
    <x v="0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8"/>
    <n v="8"/>
    <n v="0"/>
    <n v="0"/>
    <n v="0"/>
    <n v="6.38"/>
    <n v="1.7399999999999998"/>
    <n v="4.6399999999999997"/>
    <n v="6.38"/>
  </r>
  <r>
    <x v="15"/>
    <x v="3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0"/>
    <x v="4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80"/>
    <n v="1.54"/>
    <n v="0"/>
    <n v="4"/>
    <n v="0"/>
    <n v="20"/>
    <n v="0.33"/>
    <n v="0"/>
    <n v="1"/>
    <n v="0"/>
    <n v="7.9575000000000005"/>
    <n v="6.4649999999999999"/>
    <n v="1.4925000000000002"/>
    <n v="7.9575000000000005"/>
  </r>
  <r>
    <x v="1"/>
    <x v="4"/>
    <x v="0"/>
    <s v="340003"/>
    <s v="SOAC"/>
    <s v="Sostenibilitat i accessibilitat"/>
    <n v="6"/>
    <s v="TRA"/>
    <n v="0.25"/>
    <n v="3.375"/>
    <n v="0"/>
    <n v="1.125"/>
    <n v="0"/>
    <n v="1.875"/>
    <n v="0.625"/>
    <n v="80"/>
    <n v="1.54"/>
    <n v="0"/>
    <n v="4"/>
    <n v="0"/>
    <n v="20"/>
    <n v="0.33"/>
    <n v="0"/>
    <n v="1"/>
    <n v="0"/>
    <n v="11.936250000000001"/>
    <n v="9.6974999999999998"/>
    <n v="2.23875"/>
    <n v="11.936250000000001"/>
  </r>
  <r>
    <x v="2"/>
    <x v="4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80"/>
    <n v="1.54"/>
    <n v="0"/>
    <n v="4"/>
    <n v="0"/>
    <n v="20"/>
    <n v="0.33"/>
    <n v="0"/>
    <n v="1"/>
    <n v="0"/>
    <n v="3.9787500000000002"/>
    <n v="3.2324999999999999"/>
    <n v="0.74625000000000008"/>
    <n v="3.9787500000000002"/>
  </r>
  <r>
    <x v="3"/>
    <x v="4"/>
    <x v="0"/>
    <s v="340003"/>
    <s v="SOAC"/>
    <s v="Sostenibilitat i accessibilitat"/>
    <n v="6"/>
    <s v="TRA"/>
    <n v="0.375"/>
    <n v="5.0625"/>
    <n v="0"/>
    <n v="1.6875"/>
    <n v="0"/>
    <n v="2.8125"/>
    <n v="0.9375"/>
    <n v="80"/>
    <n v="1.54"/>
    <n v="0"/>
    <n v="4"/>
    <n v="0"/>
    <n v="20"/>
    <n v="0.33"/>
    <n v="0"/>
    <n v="1"/>
    <n v="0"/>
    <n v="17.904375000000002"/>
    <n v="14.546250000000001"/>
    <n v="3.3581250000000002"/>
    <n v="17.904375000000002"/>
  </r>
  <r>
    <x v="4"/>
    <x v="4"/>
    <x v="0"/>
    <s v="340003"/>
    <s v="SOAC"/>
    <s v="Sostenibilitat i accessibilitat"/>
    <n v="6"/>
    <s v="TRA"/>
    <n v="0.125"/>
    <n v="1.6875"/>
    <n v="0"/>
    <n v="0.5625"/>
    <n v="0"/>
    <n v="0.9375"/>
    <n v="0.3125"/>
    <n v="80"/>
    <n v="1.54"/>
    <n v="0"/>
    <n v="4"/>
    <n v="0"/>
    <n v="20"/>
    <n v="0.33"/>
    <n v="0"/>
    <n v="1"/>
    <n v="0"/>
    <n v="5.9681250000000006"/>
    <n v="4.8487499999999999"/>
    <n v="1.119375"/>
    <n v="5.9681250000000006"/>
  </r>
  <r>
    <x v="5"/>
    <x v="4"/>
    <x v="0"/>
    <s v="340020"/>
    <s v="INFO"/>
    <s v="Informàtica"/>
    <n v="6"/>
    <s v="BAS"/>
    <n v="1"/>
    <n v="9"/>
    <n v="0"/>
    <n v="9"/>
    <n v="0"/>
    <n v="5"/>
    <n v="5"/>
    <n v="80"/>
    <n v="1.54"/>
    <n v="0"/>
    <n v="4"/>
    <n v="0"/>
    <n v="20"/>
    <n v="0.33"/>
    <n v="0"/>
    <n v="1"/>
    <n v="0"/>
    <n v="61.83"/>
    <n v="49.86"/>
    <n v="11.97"/>
    <n v="61.83"/>
  </r>
  <r>
    <x v="6"/>
    <x v="4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40"/>
    <n v="0.5"/>
    <n v="0"/>
    <n v="2"/>
    <n v="0"/>
    <n v="27"/>
    <n v="18"/>
    <n v="9"/>
    <n v="27"/>
  </r>
  <r>
    <x v="1"/>
    <x v="4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40"/>
    <n v="0.5"/>
    <n v="0"/>
    <n v="2"/>
    <n v="0"/>
    <n v="40.5"/>
    <n v="18"/>
    <n v="22.5"/>
    <n v="40.5"/>
  </r>
  <r>
    <x v="7"/>
    <x v="4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40"/>
    <n v="0.5"/>
    <n v="0"/>
    <n v="2"/>
    <n v="0"/>
    <n v="34.875"/>
    <n v="22.5"/>
    <n v="12.375"/>
    <n v="34.875"/>
  </r>
  <r>
    <x v="8"/>
    <x v="4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6"/>
    <x v="4"/>
    <x v="1"/>
    <s v="340025"/>
    <s v="EQDI"/>
    <s v="Equacions diferencials"/>
    <n v="6"/>
    <s v="BAS"/>
    <n v="1"/>
    <n v="15.75"/>
    <n v="0"/>
    <n v="2.25"/>
    <n v="0"/>
    <n v="8.75"/>
    <n v="1.25"/>
    <n v="20"/>
    <n v="0.34"/>
    <n v="0"/>
    <n v="1"/>
    <n v="0"/>
    <n v="80"/>
    <n v="1.5"/>
    <n v="0"/>
    <n v="4"/>
    <n v="0"/>
    <n v="40.230000000000004"/>
    <n v="7.6050000000000004"/>
    <n v="32.625"/>
    <n v="40.230000000000004"/>
  </r>
  <r>
    <x v="6"/>
    <x v="4"/>
    <x v="1"/>
    <s v="340026"/>
    <s v="CAAV"/>
    <s v="Càlcul avançat"/>
    <n v="6"/>
    <s v="BAS"/>
    <n v="1"/>
    <n v="15.75"/>
    <n v="0"/>
    <n v="2.25"/>
    <n v="0"/>
    <n v="8.75"/>
    <n v="1.25"/>
    <n v="40"/>
    <n v="1"/>
    <n v="0"/>
    <n v="2"/>
    <n v="0"/>
    <n v="80"/>
    <n v="1.5"/>
    <n v="0"/>
    <n v="4"/>
    <n v="0"/>
    <n v="52.875"/>
    <n v="20.25"/>
    <n v="32.625"/>
    <n v="52.875"/>
  </r>
  <r>
    <x v="7"/>
    <x v="4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60"/>
    <n v="1"/>
    <n v="0"/>
    <n v="3"/>
    <n v="0"/>
    <n v="31.049999999999997"/>
    <n v="8.5500000000000007"/>
    <n v="22.5"/>
    <n v="31.049999999999997"/>
  </r>
  <r>
    <x v="10"/>
    <x v="4"/>
    <x v="1"/>
    <s v="340031"/>
    <s v="CIMA"/>
    <s v="Ciència de materials"/>
    <n v="6"/>
    <s v="AMB"/>
    <n v="1"/>
    <n v="9"/>
    <n v="0"/>
    <n v="9"/>
    <n v="0"/>
    <n v="5"/>
    <n v="5"/>
    <n v="30"/>
    <n v="0.33"/>
    <n v="0"/>
    <n v="2"/>
    <n v="0"/>
    <n v="90"/>
    <n v="1.5"/>
    <n v="0"/>
    <n v="6"/>
    <n v="0"/>
    <n v="88.47"/>
    <n v="20.97"/>
    <n v="67.5"/>
    <n v="88.47"/>
  </r>
  <r>
    <x v="12"/>
    <x v="4"/>
    <x v="2"/>
    <s v="340028"/>
    <s v="EMPR"/>
    <s v="Empresa"/>
    <n v="6"/>
    <s v="BAS"/>
    <n v="1"/>
    <n v="11.25"/>
    <n v="0"/>
    <n v="6.75"/>
    <n v="0"/>
    <n v="6.25"/>
    <n v="3.75"/>
    <n v="60"/>
    <n v="1"/>
    <n v="0"/>
    <n v="2"/>
    <n v="0"/>
    <n v="0"/>
    <n v="0"/>
    <n v="0"/>
    <n v="0"/>
    <n v="0"/>
    <n v="24.75"/>
    <n v="24.75"/>
    <n v="0"/>
    <n v="24.75"/>
  </r>
  <r>
    <x v="6"/>
    <x v="4"/>
    <x v="2"/>
    <s v="340029"/>
    <s v="ESTA"/>
    <s v="Estadística"/>
    <n v="6"/>
    <s v="BAS"/>
    <n v="1"/>
    <n v="13.5"/>
    <n v="0"/>
    <n v="4.5"/>
    <n v="0"/>
    <n v="7.5"/>
    <n v="2.5"/>
    <n v="100"/>
    <n v="1.5"/>
    <n v="0"/>
    <n v="5"/>
    <n v="0"/>
    <n v="0"/>
    <n v="0"/>
    <n v="0"/>
    <n v="0"/>
    <n v="0"/>
    <n v="42.75"/>
    <n v="42.75"/>
    <n v="0"/>
    <n v="42.75"/>
  </r>
  <r>
    <x v="14"/>
    <x v="4"/>
    <x v="2"/>
    <s v="340030"/>
    <s v="SIEL"/>
    <s v="Sistemes elèctrics"/>
    <n v="6"/>
    <s v="AMB"/>
    <n v="1"/>
    <n v="13.5"/>
    <n v="0"/>
    <n v="4.5"/>
    <n v="0"/>
    <n v="7.5"/>
    <n v="2.5"/>
    <n v="64"/>
    <n v="1.25"/>
    <n v="0"/>
    <n v="4"/>
    <n v="0"/>
    <n v="0"/>
    <n v="0"/>
    <n v="0"/>
    <n v="0"/>
    <n v="0"/>
    <n v="34.875"/>
    <n v="34.875"/>
    <n v="0"/>
    <n v="34.875"/>
  </r>
  <r>
    <x v="2"/>
    <x v="4"/>
    <x v="2"/>
    <s v="340038"/>
    <s v="FENT"/>
    <s v="Fonaments d'enginyeria tèrmica"/>
    <n v="6"/>
    <s v="AMB"/>
    <n v="1"/>
    <n v="15.75"/>
    <n v="0"/>
    <n v="2.25"/>
    <n v="0"/>
    <n v="8.75"/>
    <n v="1.25"/>
    <n v="90"/>
    <n v="1.5"/>
    <n v="0"/>
    <n v="6"/>
    <n v="0"/>
    <n v="0"/>
    <n v="0"/>
    <n v="0"/>
    <n v="0"/>
    <n v="0"/>
    <n v="37.125"/>
    <n v="37.125"/>
    <n v="0"/>
    <n v="37.125"/>
  </r>
  <r>
    <x v="2"/>
    <x v="4"/>
    <x v="2"/>
    <s v="340039"/>
    <s v="MFLU"/>
    <s v="Mecànica de fluids"/>
    <n v="6"/>
    <s v="AMB"/>
    <n v="1"/>
    <n v="15.75"/>
    <n v="0"/>
    <n v="2.25"/>
    <n v="0"/>
    <n v="8.75"/>
    <n v="1.25"/>
    <n v="60"/>
    <n v="1.2"/>
    <n v="0"/>
    <n v="4"/>
    <n v="0"/>
    <n v="0"/>
    <n v="0"/>
    <n v="0"/>
    <n v="0"/>
    <n v="0"/>
    <n v="27.9"/>
    <n v="27.9"/>
    <n v="0"/>
    <n v="27.9"/>
  </r>
  <r>
    <x v="4"/>
    <x v="4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120"/>
    <n v="2"/>
    <n v="0"/>
    <n v="6"/>
    <n v="0"/>
    <n v="81"/>
    <n v="0"/>
    <n v="81"/>
    <n v="81"/>
  </r>
  <r>
    <x v="11"/>
    <x v="4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100"/>
    <n v="1.5"/>
    <n v="0"/>
    <n v="5"/>
    <n v="0"/>
    <n v="34.875"/>
    <n v="0"/>
    <n v="34.875"/>
    <n v="34.875"/>
  </r>
  <r>
    <x v="0"/>
    <x v="4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80"/>
    <n v="1.5"/>
    <n v="0"/>
    <n v="4"/>
    <n v="0"/>
    <n v="38.25"/>
    <n v="0"/>
    <n v="38.25"/>
    <n v="38.25"/>
  </r>
  <r>
    <x v="13"/>
    <x v="4"/>
    <x v="3"/>
    <s v="340054"/>
    <s v="RMA1"/>
    <s v="Resistència dels Materials I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4"/>
    <x v="3"/>
    <s v="340059"/>
    <s v="PRFA"/>
    <s v="Processos de fabricació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4"/>
    <x v="4"/>
    <x v="4"/>
    <s v="340036"/>
    <s v="ORPR"/>
    <s v="Organització de la producció"/>
    <n v="6"/>
    <s v="AMB"/>
    <n v="0.4"/>
    <n v="3.6"/>
    <n v="0"/>
    <n v="3.6"/>
    <n v="0"/>
    <n v="2"/>
    <n v="2"/>
    <n v="80"/>
    <n v="1.5"/>
    <n v="0"/>
    <n v="4"/>
    <n v="0"/>
    <n v="0"/>
    <n v="0"/>
    <n v="0"/>
    <n v="0"/>
    <n v="0"/>
    <n v="19.8"/>
    <n v="19.8"/>
    <n v="0"/>
    <n v="19.8"/>
  </r>
  <r>
    <x v="12"/>
    <x v="4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80"/>
    <n v="1.5"/>
    <n v="0"/>
    <n v="4"/>
    <n v="0"/>
    <n v="0"/>
    <n v="0"/>
    <n v="0"/>
    <n v="0"/>
    <n v="0"/>
    <n v="29.699999999999996"/>
    <n v="29.699999999999996"/>
    <n v="0"/>
    <n v="29.699999999999996"/>
  </r>
  <r>
    <x v="11"/>
    <x v="4"/>
    <x v="4"/>
    <s v="340050"/>
    <s v="TEMA"/>
    <s v="Teoria de màquines"/>
    <n v="6"/>
    <s v="ESP"/>
    <n v="1"/>
    <n v="15.75"/>
    <n v="0"/>
    <n v="2.25"/>
    <n v="0"/>
    <n v="8.75"/>
    <n v="1.25"/>
    <n v="140"/>
    <n v="2"/>
    <n v="0"/>
    <n v="7"/>
    <n v="0"/>
    <n v="0"/>
    <n v="0"/>
    <n v="0"/>
    <n v="0"/>
    <n v="0"/>
    <n v="47.25"/>
    <n v="47.25"/>
    <n v="0"/>
    <n v="47.25"/>
  </r>
  <r>
    <x v="13"/>
    <x v="4"/>
    <x v="4"/>
    <s v="340051"/>
    <s v="RMA2"/>
    <s v="Resistència dels materials II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4"/>
    <x v="4"/>
    <s v="340052"/>
    <s v="MAES"/>
    <s v="Materials estructurals"/>
    <n v="6"/>
    <s v="ESP"/>
    <n v="1"/>
    <n v="9"/>
    <n v="0"/>
    <n v="9"/>
    <n v="0"/>
    <n v="5"/>
    <n v="5"/>
    <n v="105"/>
    <n v="2"/>
    <n v="0"/>
    <n v="7"/>
    <n v="0"/>
    <n v="0"/>
    <n v="0"/>
    <n v="0"/>
    <n v="0"/>
    <n v="0"/>
    <n v="81"/>
    <n v="81"/>
    <n v="0"/>
    <n v="81"/>
  </r>
  <r>
    <x v="8"/>
    <x v="4"/>
    <x v="4"/>
    <s v="340053"/>
    <s v="EXG2"/>
    <s v="Expressió gràfica II"/>
    <n v="6"/>
    <s v="ESP"/>
    <n v="1"/>
    <n v="9"/>
    <n v="0"/>
    <n v="9"/>
    <n v="0"/>
    <n v="5"/>
    <n v="5"/>
    <n v="100"/>
    <n v="2"/>
    <n v="0"/>
    <n v="5"/>
    <n v="0"/>
    <n v="0"/>
    <n v="0"/>
    <n v="0"/>
    <n v="0"/>
    <n v="0"/>
    <n v="63"/>
    <n v="63"/>
    <n v="0"/>
    <n v="63"/>
  </r>
  <r>
    <x v="11"/>
    <x v="4"/>
    <x v="5"/>
    <s v="340055"/>
    <s v="DIMA"/>
    <s v="Disseny de màquines"/>
    <n v="6"/>
    <s v="ESP"/>
    <n v="1"/>
    <n v="15.75"/>
    <n v="0"/>
    <n v="2.25"/>
    <n v="0"/>
    <n v="8.75"/>
    <n v="1.25"/>
    <n v="0"/>
    <n v="0"/>
    <n v="0"/>
    <n v="0"/>
    <n v="0"/>
    <n v="140"/>
    <n v="2"/>
    <n v="0"/>
    <n v="7"/>
    <n v="0"/>
    <n v="47.25"/>
    <n v="0"/>
    <n v="47.25"/>
    <n v="47.25"/>
  </r>
  <r>
    <x v="2"/>
    <x v="4"/>
    <x v="5"/>
    <s v="340056"/>
    <s v="ETER"/>
    <s v="Enginyeria tèrmica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3"/>
    <x v="4"/>
    <x v="5"/>
    <s v="340057"/>
    <s v="ESCI"/>
    <s v="Estructures i construccions industrials"/>
    <n v="6"/>
    <s v="ESP"/>
    <n v="1"/>
    <n v="13.5"/>
    <n v="0"/>
    <n v="4.5"/>
    <n v="0"/>
    <n v="7.5"/>
    <n v="2.5"/>
    <n v="0"/>
    <n v="0"/>
    <n v="0"/>
    <n v="0"/>
    <n v="0"/>
    <n v="140"/>
    <n v="2"/>
    <n v="0"/>
    <n v="7"/>
    <n v="0"/>
    <n v="58.5"/>
    <n v="0"/>
    <n v="58.5"/>
    <n v="58.5"/>
  </r>
  <r>
    <x v="2"/>
    <x v="4"/>
    <x v="5"/>
    <s v="340058"/>
    <s v="ENFL"/>
    <s v="Enginyeria de fluids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1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8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3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4"/>
    <x v="4"/>
    <x v="6"/>
    <s v="340037"/>
    <s v="GEPR"/>
    <s v="Gestió de projectes"/>
    <n v="6"/>
    <s v="AMB"/>
    <n v="0.25"/>
    <n v="2.25"/>
    <n v="0"/>
    <n v="2.25"/>
    <n v="0"/>
    <n v="1.25"/>
    <n v="1.25"/>
    <n v="30"/>
    <n v="1"/>
    <n v="0"/>
    <n v="2"/>
    <n v="0"/>
    <n v="0"/>
    <n v="0"/>
    <n v="0"/>
    <n v="0"/>
    <n v="0"/>
    <n v="6.75"/>
    <n v="6.75"/>
    <n v="0"/>
    <n v="6.75"/>
  </r>
  <r>
    <x v="8"/>
    <x v="4"/>
    <x v="6"/>
    <s v="340037"/>
    <s v="GEPR"/>
    <s v="Gestió de projectes"/>
    <n v="6"/>
    <s v="AMB"/>
    <n v="0.5"/>
    <n v="4.5"/>
    <n v="1"/>
    <n v="4.5"/>
    <n v="0"/>
    <n v="2.5"/>
    <n v="2.5"/>
    <n v="40"/>
    <n v="1"/>
    <n v="0"/>
    <n v="2"/>
    <n v="0"/>
    <n v="0"/>
    <n v="0"/>
    <n v="0"/>
    <n v="0"/>
    <n v="0"/>
    <n v="13.5"/>
    <n v="13.5"/>
    <n v="0"/>
    <n v="13.5"/>
  </r>
  <r>
    <x v="12"/>
    <x v="4"/>
    <x v="6"/>
    <s v="340037"/>
    <s v="GEPR"/>
    <s v="Gestió de projectes"/>
    <n v="6"/>
    <s v="AMB"/>
    <n v="0.25"/>
    <n v="2.25"/>
    <n v="2"/>
    <n v="2.25"/>
    <n v="0"/>
    <n v="1.25"/>
    <n v="1.25"/>
    <n v="40"/>
    <n v="1"/>
    <n v="0"/>
    <n v="2"/>
    <n v="0"/>
    <n v="0"/>
    <n v="0"/>
    <n v="0"/>
    <n v="0"/>
    <n v="0"/>
    <n v="6.75"/>
    <n v="6.75"/>
    <n v="0"/>
    <n v="6.75"/>
  </r>
  <r>
    <x v="10"/>
    <x v="4"/>
    <x v="6"/>
    <s v="340200"/>
    <s v="TSAI"/>
    <s v="Tractaments de Superfícies per Aplicacions Industr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1"/>
    <s v="MPAF"/>
    <s v="Materials i processos avançats de fabricació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3"/>
    <x v="4"/>
    <x v="6"/>
    <s v="340203"/>
    <s v="TESA"/>
    <s v="Tècniques experimentals i de simulació d'anàlisi d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4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2"/>
    <x v="4"/>
    <x v="6"/>
    <s v="340208"/>
    <s v="MATH"/>
    <s v="Màquines tèrmiques i hidràuliques"/>
    <n v="6"/>
    <s v="OP1"/>
    <n v="1"/>
    <n v="15.75"/>
    <n v="0"/>
    <n v="2.25"/>
    <n v="0"/>
    <n v="8.75"/>
    <n v="1.25"/>
    <n v="30"/>
    <n v="1"/>
    <n v="0"/>
    <n v="2"/>
    <n v="0"/>
    <n v="0"/>
    <n v="0"/>
    <n v="0"/>
    <n v="0"/>
    <n v="0"/>
    <n v="20.25"/>
    <n v="20.25"/>
    <n v="0"/>
    <n v="20.25"/>
  </r>
  <r>
    <x v="0"/>
    <x v="4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4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15"/>
    <x v="4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4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4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4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4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5"/>
    <n v="5"/>
    <n v="0"/>
    <n v="0"/>
    <n v="0"/>
    <n v="3.4799999999999995"/>
    <n v="0.57999999999999996"/>
    <n v="2.9"/>
    <n v="3.4799999999999995"/>
  </r>
  <r>
    <x v="10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0"/>
    <n v="10"/>
    <n v="0"/>
    <n v="0"/>
    <n v="0"/>
    <n v="7.5399999999999991"/>
    <n v="1.7399999999999998"/>
    <n v="5.8"/>
    <n v="7.5399999999999991"/>
  </r>
  <r>
    <x v="14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3"/>
    <n v="3"/>
    <n v="0"/>
    <n v="0"/>
    <n v="0"/>
    <n v="2.3199999999999998"/>
    <n v="0.57999999999999996"/>
    <n v="1.7399999999999998"/>
    <n v="2.3199999999999998"/>
  </r>
  <r>
    <x v="11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8"/>
    <n v="8"/>
    <n v="0"/>
    <n v="0"/>
    <n v="0"/>
    <n v="4.6399999999999997"/>
    <n v="0"/>
    <n v="4.6399999999999997"/>
    <n v="4.6399999999999997"/>
  </r>
  <r>
    <x v="8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3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8"/>
    <n v="18"/>
    <n v="0"/>
    <n v="0"/>
    <n v="0"/>
    <n v="10.44"/>
    <n v="0"/>
    <n v="10.44"/>
    <n v="10.44"/>
  </r>
  <r>
    <x v="15"/>
    <x v="4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5"/>
    <x v="4"/>
    <x v="7"/>
    <s v="340283"/>
    <s v="PRTL"/>
    <s v="Pràctica en tercera llengua"/>
    <n v="3"/>
    <s v="OP2"/>
    <n v="1"/>
    <n v="9"/>
    <n v="0"/>
    <n v="0"/>
    <n v="0"/>
    <n v="10"/>
    <n v="0"/>
    <n v="0"/>
    <n v="0"/>
    <n v="0"/>
    <n v="0"/>
    <n v="0"/>
    <n v="40"/>
    <n v="2"/>
    <n v="0"/>
    <n v="0"/>
    <n v="0"/>
    <n v="18"/>
    <n v="0"/>
    <n v="18"/>
    <n v="18"/>
  </r>
  <r>
    <x v="10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4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1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8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2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6"/>
    <n v="6"/>
    <n v="0"/>
    <n v="0"/>
    <n v="0"/>
    <n v="0.60000000000000009"/>
    <n v="0"/>
    <n v="0.60000000000000009"/>
    <n v="0.60000000000000009"/>
  </r>
  <r>
    <x v="13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8"/>
    <n v="8"/>
    <n v="0"/>
    <n v="0"/>
    <n v="0"/>
    <n v="0.8"/>
    <n v="0"/>
    <n v="0.8"/>
    <n v="0.8"/>
  </r>
  <r>
    <x v="9"/>
    <x v="5"/>
    <x v="7"/>
    <s v="340284"/>
    <s v="EPSE"/>
    <s v="European Project Semester"/>
    <n v="6"/>
    <s v="OPT"/>
    <n v="0.32300000000000001"/>
    <n v="10.982000000000001"/>
    <n v="0"/>
    <n v="0"/>
    <n v="0"/>
    <n v="6.1011111111111118"/>
    <n v="0"/>
    <n v="0"/>
    <n v="0"/>
    <n v="0"/>
    <n v="0"/>
    <n v="0"/>
    <n v="30"/>
    <n v="1"/>
    <n v="0"/>
    <n v="0"/>
    <n v="0"/>
    <n v="10.982000000000001"/>
    <n v="0"/>
    <n v="10.982000000000001"/>
    <n v="10.982000000000001"/>
  </r>
  <r>
    <x v="4"/>
    <x v="5"/>
    <x v="7"/>
    <s v="340284"/>
    <s v="EPSE"/>
    <s v="European Project Semester"/>
    <n v="6"/>
    <s v="OPT"/>
    <n v="0.13500000000000001"/>
    <n v="4.59"/>
    <n v="0"/>
    <n v="0"/>
    <n v="0"/>
    <n v="2.5499999999999998"/>
    <n v="0"/>
    <n v="0"/>
    <n v="0"/>
    <n v="0"/>
    <n v="0"/>
    <n v="0"/>
    <n v="30"/>
    <n v="1"/>
    <n v="0"/>
    <n v="0"/>
    <n v="0"/>
    <n v="4.59"/>
    <n v="0"/>
    <n v="4.59"/>
    <n v="4.59"/>
  </r>
  <r>
    <x v="2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15"/>
    <x v="5"/>
    <x v="7"/>
    <s v="340284"/>
    <s v="EPSE"/>
    <s v="European Project Semester"/>
    <n v="6"/>
    <s v="OPT"/>
    <n v="0.40600000000000003"/>
    <n v="13.804"/>
    <n v="0"/>
    <n v="0"/>
    <n v="0"/>
    <n v="7.6688888888888878"/>
    <n v="0"/>
    <n v="0"/>
    <n v="0"/>
    <n v="0"/>
    <n v="0"/>
    <n v="0"/>
    <n v="30"/>
    <n v="1"/>
    <n v="0"/>
    <n v="0"/>
    <n v="0"/>
    <n v="13.804"/>
    <n v="0"/>
    <n v="13.804"/>
    <n v="13.804"/>
  </r>
  <r>
    <x v="6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9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17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4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8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5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2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2"/>
    <x v="5"/>
    <x v="7"/>
    <s v="340284"/>
    <s v="EPSE"/>
    <s v="European Project Semester"/>
    <n v="6"/>
    <s v="OPT"/>
    <n v="0.1875"/>
    <n v="0"/>
    <m/>
    <n v="3"/>
    <m/>
    <n v="0"/>
    <n v="1.6666666666666667"/>
    <n v="0"/>
    <n v="0"/>
    <n v="0"/>
    <n v="0"/>
    <m/>
    <n v="30"/>
    <n v="0"/>
    <m/>
    <n v="1"/>
    <n v="0"/>
    <n v="3"/>
    <n v="0"/>
    <n v="3"/>
    <n v="3"/>
  </r>
  <r>
    <x v="16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6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6"/>
    <x v="0"/>
    <s v="340600"/>
    <s v="DIAP"/>
    <s v="Dinàmica Aplicada"/>
    <n v="5"/>
    <s v="OBT"/>
    <n v="1"/>
    <n v="9"/>
    <n v="0"/>
    <n v="4.5"/>
    <n v="0"/>
    <n v="6"/>
    <n v="3"/>
    <n v="25"/>
    <n v="1"/>
    <n v="0"/>
    <n v="2"/>
    <n v="0"/>
    <n v="0"/>
    <n v="0"/>
    <n v="0"/>
    <n v="0"/>
    <n v="0"/>
    <n v="18"/>
    <n v="18"/>
    <n v="0"/>
    <n v="18"/>
  </r>
  <r>
    <x v="14"/>
    <x v="6"/>
    <x v="0"/>
    <s v="340601"/>
    <s v="MCME"/>
    <s v="Modelat i Control de Màquines Elèctriques"/>
    <n v="5"/>
    <s v="OBT"/>
    <n v="1"/>
    <n v="6.75"/>
    <n v="0"/>
    <n v="6.75"/>
    <n v="0"/>
    <n v="4.5"/>
    <n v="4.5"/>
    <n v="25"/>
    <n v="1"/>
    <n v="0"/>
    <n v="3"/>
    <n v="0"/>
    <n v="0"/>
    <n v="0"/>
    <n v="0"/>
    <n v="0"/>
    <n v="0"/>
    <n v="27"/>
    <n v="27"/>
    <n v="0"/>
    <n v="27"/>
  </r>
  <r>
    <x v="6"/>
    <x v="6"/>
    <x v="0"/>
    <s v="340602"/>
    <s v="SIOP"/>
    <s v="Simulació i Optimització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4"/>
    <x v="6"/>
    <x v="0"/>
    <s v="340603"/>
    <s v="SIAC"/>
    <s v="Sistemes Avançats de Control"/>
    <n v="5"/>
    <s v="OBT"/>
    <n v="1"/>
    <n v="4.5"/>
    <n v="0"/>
    <n v="9"/>
    <n v="0"/>
    <n v="3"/>
    <n v="6"/>
    <n v="25"/>
    <n v="1"/>
    <n v="0"/>
    <n v="2"/>
    <n v="0"/>
    <n v="0"/>
    <n v="0"/>
    <n v="0"/>
    <n v="0"/>
    <n v="0"/>
    <n v="22.5"/>
    <n v="22.5"/>
    <n v="0"/>
    <n v="22.5"/>
  </r>
  <r>
    <x v="0"/>
    <x v="6"/>
    <x v="0"/>
    <s v="340604"/>
    <s v="SEAI"/>
    <s v="Sist. Electrònics Avançats i Integració de Fonts d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11"/>
    <x v="6"/>
    <x v="0"/>
    <s v="340636"/>
    <s v="FOME"/>
    <s v="Fonaments de mecànica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0"/>
    <x v="6"/>
    <x v="0"/>
    <s v="340637"/>
    <s v="FEIN"/>
    <s v="Fonaments d'electrònica i instrumentació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4"/>
    <x v="6"/>
    <x v="1"/>
    <s v="340605"/>
    <s v="INAM"/>
    <s v="Intel·ligència Ambiental"/>
    <n v="5"/>
    <s v="OBT"/>
    <n v="1"/>
    <n v="4.5"/>
    <n v="0"/>
    <n v="9"/>
    <n v="0"/>
    <n v="3"/>
    <n v="6"/>
    <n v="0"/>
    <n v="0"/>
    <n v="0"/>
    <n v="0"/>
    <n v="0"/>
    <n v="24"/>
    <n v="1"/>
    <n v="0"/>
    <n v="2"/>
    <n v="0"/>
    <n v="22.5"/>
    <n v="0"/>
    <n v="22.5"/>
    <n v="22.5"/>
  </r>
  <r>
    <x v="0"/>
    <x v="6"/>
    <x v="1"/>
    <s v="340606"/>
    <s v="SENS"/>
    <s v="Sensors i MEM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0"/>
    <x v="6"/>
    <x v="1"/>
    <s v="340607"/>
    <s v="SIDI"/>
    <s v="Sistemes Digital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4"/>
    <x v="6"/>
    <x v="1"/>
    <s v="340608"/>
    <s v="SETR"/>
    <s v="Sistemes Encastats i de Temps Real"/>
    <n v="5"/>
    <s v="OBT"/>
    <n v="0.5"/>
    <n v="2.25"/>
    <n v="0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0"/>
    <x v="6"/>
    <x v="1"/>
    <s v="340608"/>
    <s v="SETR"/>
    <s v="Sistemes Encastats i de Temps Real"/>
    <n v="5"/>
    <s v="OBT"/>
    <n v="0.5"/>
    <n v="2.25"/>
    <n v="1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3"/>
    <x v="6"/>
    <x v="1"/>
    <s v="340609"/>
    <s v="XACO"/>
    <s v="Xarxes de Comunicacions"/>
    <n v="5"/>
    <s v="OBT"/>
    <m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14"/>
    <x v="6"/>
    <x v="1"/>
    <s v="340610"/>
    <s v="GEEN"/>
    <s v="Gestió de l'Energia"/>
    <n v="5"/>
    <s v="OBT"/>
    <n v="0.5"/>
    <n v="4.5"/>
    <n v="0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0"/>
    <x v="6"/>
    <x v="1"/>
    <s v="340610"/>
    <s v="GEEN"/>
    <s v="Gestió de l'Energia"/>
    <n v="5"/>
    <s v="OBT"/>
    <n v="0.5"/>
    <n v="4.5"/>
    <n v="1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5"/>
    <n v="5"/>
    <n v="0"/>
    <n v="0"/>
    <n v="0"/>
    <n v="0"/>
    <n v="0"/>
    <n v="0"/>
    <n v="0"/>
    <n v="0"/>
    <n v="2.9"/>
    <n v="2.9"/>
    <n v="0"/>
    <n v="2.9"/>
  </r>
  <r>
    <x v="1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4"/>
    <n v="4"/>
    <n v="0"/>
    <n v="0"/>
    <n v="0"/>
    <n v="0"/>
    <n v="0"/>
    <n v="0"/>
    <n v="0"/>
    <n v="0"/>
    <n v="2.3199999999999998"/>
    <n v="2.3199999999999998"/>
    <n v="0"/>
    <n v="2.3199999999999998"/>
  </r>
  <r>
    <x v="0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8"/>
    <n v="8"/>
    <n v="0"/>
    <n v="0"/>
    <n v="0"/>
    <n v="0"/>
    <n v="0"/>
    <n v="0"/>
    <n v="0"/>
    <n v="0"/>
    <n v="4.6399999999999997"/>
    <n v="4.6399999999999997"/>
    <n v="0"/>
    <n v="4.6399999999999997"/>
  </r>
  <r>
    <x v="11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3"/>
    <n v="3"/>
    <n v="0"/>
    <n v="0"/>
    <n v="0"/>
    <n v="0"/>
    <n v="0"/>
    <n v="0"/>
    <n v="0"/>
    <n v="0"/>
    <n v="1.7399999999999998"/>
    <n v="1.7399999999999998"/>
    <n v="0"/>
    <n v="1.7399999999999998"/>
  </r>
  <r>
    <x v="4"/>
    <x v="6"/>
    <x v="2"/>
    <s v="340621"/>
    <s v="ROVI"/>
    <s v="Robòtica i Visió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622"/>
    <s v="PRDM"/>
    <s v="Programació de Dispositius Mòbils"/>
    <n v="5"/>
    <s v="OPT"/>
    <n v="1"/>
    <n v="9"/>
    <n v="0"/>
    <n v="9"/>
    <n v="0"/>
    <n v="6"/>
    <n v="6"/>
    <n v="24"/>
    <n v="1"/>
    <n v="0"/>
    <n v="2"/>
    <n v="0"/>
    <n v="0"/>
    <n v="0"/>
    <n v="0"/>
    <n v="0"/>
    <n v="0"/>
    <n v="27"/>
    <n v="27"/>
    <n v="0"/>
    <n v="27"/>
  </r>
  <r>
    <x v="4"/>
    <x v="6"/>
    <x v="2"/>
    <s v="340623"/>
    <s v="ECUS"/>
    <s v="Enginyeria Centrada en l'Usuari"/>
    <n v="5"/>
    <s v="OPT"/>
    <n v="0.5"/>
    <n v="6.75"/>
    <n v="0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12"/>
    <x v="6"/>
    <x v="2"/>
    <s v="340623"/>
    <s v="ECUS"/>
    <s v="Enginyeria Centrada en l'Usuari"/>
    <n v="5"/>
    <s v="OPT"/>
    <n v="0.5"/>
    <n v="6.75"/>
    <n v="1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0"/>
    <x v="6"/>
    <x v="2"/>
    <s v="340624"/>
    <s v="SDAV"/>
    <s v="Sistemes Digitals Avançats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17"/>
    <x v="6"/>
    <x v="2"/>
    <s v="340625"/>
    <s v="TEIN"/>
    <s v="Tecnologies d'internet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PEX"/>
    <s v="PREX"/>
    <s v="Pràctiques externes"/>
    <n v="10"/>
    <s v="OP2"/>
    <n v="1"/>
    <n v="0.1"/>
    <n v="0"/>
    <n v="0"/>
    <n v="0"/>
    <n v="3.3333333333333333E-2"/>
    <n v="0"/>
    <n v="5"/>
    <n v="5"/>
    <n v="0"/>
    <n v="0"/>
    <n v="0"/>
    <n v="0"/>
    <n v="0"/>
    <n v="0"/>
    <n v="0"/>
    <n v="0"/>
    <n v="0.5"/>
    <n v="0.5"/>
    <n v="0"/>
    <n v="0.5"/>
  </r>
  <r>
    <x v="0"/>
    <x v="7"/>
    <x v="6"/>
    <s v="340470"/>
    <s v="DSCE"/>
    <s v="Disseny i simulació de circuits electrònic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n v="340473"/>
    <s v="COOP"/>
    <s v="Comunicacions òptique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s v="340475"/>
    <s v="SIAU"/>
    <s v="Sistemes audiovisual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0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6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0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2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3" cacheId="3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C20" firstHeaderRow="1" firstDataRow="1" firstDataCol="0"/>
  <pivotFields count="29">
    <pivotField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ula dinàmica4" cacheId="3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ula dinàmica6" cacheId="3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12"/>
  <sheetViews>
    <sheetView tabSelected="1" workbookViewId="0"/>
  </sheetViews>
  <sheetFormatPr baseColWidth="10" defaultRowHeight="12.75"/>
  <sheetData>
    <row r="4" spans="1:1" ht="46.5">
      <c r="A4" s="780" t="s">
        <v>1072</v>
      </c>
    </row>
    <row r="5" spans="1:1" ht="18.75">
      <c r="A5" s="781"/>
    </row>
    <row r="6" spans="1:1" ht="18.75">
      <c r="A6" s="782"/>
    </row>
    <row r="7" spans="1:1" ht="31.5">
      <c r="A7" s="783" t="s">
        <v>1073</v>
      </c>
    </row>
    <row r="8" spans="1:1" ht="18.75">
      <c r="A8" s="781"/>
    </row>
    <row r="9" spans="1:1" ht="18.75">
      <c r="A9" s="782"/>
    </row>
    <row r="10" spans="1:1" ht="23.25">
      <c r="A10" s="784" t="s">
        <v>1070</v>
      </c>
    </row>
    <row r="11" spans="1:1" ht="23.25">
      <c r="A11" s="785"/>
    </row>
    <row r="12" spans="1:1" ht="23.25">
      <c r="A12" s="784" t="s">
        <v>1071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opLeftCell="A16" workbookViewId="0"/>
  </sheetViews>
  <sheetFormatPr baseColWidth="10" defaultColWidth="9.140625" defaultRowHeight="12.75"/>
  <cols>
    <col min="1" max="1" width="39.85546875" customWidth="1"/>
    <col min="2" max="2" width="14.28515625" customWidth="1"/>
    <col min="6" max="6" width="12" customWidth="1"/>
  </cols>
  <sheetData>
    <row r="1" spans="1:6" ht="32.25" customHeight="1" thickBot="1">
      <c r="A1" s="246"/>
      <c r="B1" s="246"/>
      <c r="C1" s="247"/>
      <c r="D1" s="248" t="s">
        <v>684</v>
      </c>
      <c r="E1" s="249"/>
      <c r="F1" s="250" t="s">
        <v>685</v>
      </c>
    </row>
    <row r="2" spans="1:6" ht="20.25" customHeight="1">
      <c r="A2" s="251" t="s">
        <v>582</v>
      </c>
      <c r="B2" s="811" t="s">
        <v>712</v>
      </c>
      <c r="C2" s="252" t="s">
        <v>584</v>
      </c>
      <c r="D2" s="252" t="s">
        <v>586</v>
      </c>
      <c r="E2" s="252" t="s">
        <v>687</v>
      </c>
      <c r="F2" s="813" t="s">
        <v>686</v>
      </c>
    </row>
    <row r="3" spans="1:6" ht="27.75" customHeight="1" thickBot="1">
      <c r="A3" s="253" t="s">
        <v>583</v>
      </c>
      <c r="B3" s="812"/>
      <c r="C3" s="254" t="s">
        <v>585</v>
      </c>
      <c r="D3" s="254" t="s">
        <v>587</v>
      </c>
      <c r="E3" s="254" t="s">
        <v>588</v>
      </c>
      <c r="F3" s="814"/>
    </row>
    <row r="4" spans="1:6" ht="18" customHeight="1">
      <c r="A4" s="255" t="s">
        <v>589</v>
      </c>
      <c r="B4" s="129" t="s">
        <v>713</v>
      </c>
      <c r="C4" s="130">
        <v>3</v>
      </c>
      <c r="D4" s="130">
        <v>3</v>
      </c>
      <c r="E4" s="130">
        <v>9</v>
      </c>
      <c r="F4" s="131">
        <v>9</v>
      </c>
    </row>
    <row r="5" spans="1:6" ht="18" customHeight="1">
      <c r="A5" s="255" t="s">
        <v>679</v>
      </c>
      <c r="B5" s="129" t="s">
        <v>714</v>
      </c>
      <c r="C5" s="130">
        <v>3</v>
      </c>
      <c r="D5" s="243" t="s">
        <v>667</v>
      </c>
      <c r="E5" s="244" t="s">
        <v>668</v>
      </c>
      <c r="F5" s="245" t="s">
        <v>668</v>
      </c>
    </row>
    <row r="6" spans="1:6" ht="18" customHeight="1">
      <c r="A6" s="255" t="s">
        <v>669</v>
      </c>
      <c r="B6" s="129" t="s">
        <v>715</v>
      </c>
      <c r="C6" s="130">
        <v>3</v>
      </c>
      <c r="D6" s="130">
        <v>4</v>
      </c>
      <c r="E6" s="244">
        <v>12</v>
      </c>
      <c r="F6" s="245">
        <v>12</v>
      </c>
    </row>
    <row r="7" spans="1:6" ht="18" customHeight="1">
      <c r="A7" s="255" t="s">
        <v>590</v>
      </c>
      <c r="B7" s="129" t="s">
        <v>716</v>
      </c>
      <c r="C7" s="130">
        <v>4</v>
      </c>
      <c r="D7" s="130">
        <v>2</v>
      </c>
      <c r="E7" s="130">
        <v>8</v>
      </c>
      <c r="F7" s="131">
        <v>15</v>
      </c>
    </row>
    <row r="8" spans="1:6" ht="18" customHeight="1">
      <c r="A8" s="255" t="s">
        <v>748</v>
      </c>
      <c r="B8" s="129" t="s">
        <v>747</v>
      </c>
      <c r="C8" s="130">
        <v>10</v>
      </c>
      <c r="D8" s="130">
        <v>2</v>
      </c>
      <c r="E8" s="130">
        <v>20</v>
      </c>
      <c r="F8" s="131">
        <v>20</v>
      </c>
    </row>
    <row r="9" spans="1:6" ht="18" customHeight="1">
      <c r="A9" s="255" t="s">
        <v>670</v>
      </c>
      <c r="B9" s="129" t="s">
        <v>717</v>
      </c>
      <c r="C9" s="130">
        <v>5</v>
      </c>
      <c r="D9" s="130">
        <v>3</v>
      </c>
      <c r="E9" s="130">
        <v>15</v>
      </c>
      <c r="F9" s="131">
        <v>20</v>
      </c>
    </row>
    <row r="10" spans="1:6" ht="18" customHeight="1">
      <c r="A10" s="255" t="s">
        <v>745</v>
      </c>
      <c r="B10" s="129" t="s">
        <v>746</v>
      </c>
      <c r="C10" s="130">
        <v>10</v>
      </c>
      <c r="D10" s="130">
        <v>2</v>
      </c>
      <c r="E10" s="130">
        <v>20</v>
      </c>
      <c r="F10" s="131">
        <v>20</v>
      </c>
    </row>
    <row r="11" spans="1:6" ht="18" customHeight="1">
      <c r="A11" s="255" t="s">
        <v>672</v>
      </c>
      <c r="B11" s="129" t="s">
        <v>719</v>
      </c>
      <c r="C11" s="130">
        <v>12</v>
      </c>
      <c r="D11" s="130">
        <v>2</v>
      </c>
      <c r="E11" s="130">
        <v>24</v>
      </c>
      <c r="F11" s="131">
        <v>20</v>
      </c>
    </row>
    <row r="12" spans="1:6" ht="18" customHeight="1">
      <c r="A12" s="255" t="s">
        <v>671</v>
      </c>
      <c r="B12" s="129" t="s">
        <v>718</v>
      </c>
      <c r="C12" s="130">
        <v>5</v>
      </c>
      <c r="D12" s="130">
        <v>3</v>
      </c>
      <c r="E12" s="130">
        <v>15</v>
      </c>
      <c r="F12" s="131">
        <v>15</v>
      </c>
    </row>
    <row r="13" spans="1:6" ht="18" customHeight="1">
      <c r="A13" s="255" t="s">
        <v>678</v>
      </c>
      <c r="B13" s="129" t="s">
        <v>741</v>
      </c>
      <c r="C13" s="130">
        <v>2</v>
      </c>
      <c r="D13" s="130">
        <v>4</v>
      </c>
      <c r="E13" s="130">
        <v>8</v>
      </c>
      <c r="F13" s="131">
        <v>15</v>
      </c>
    </row>
    <row r="14" spans="1:6" ht="18" customHeight="1">
      <c r="A14" s="255" t="s">
        <v>299</v>
      </c>
      <c r="B14" s="129" t="s">
        <v>720</v>
      </c>
      <c r="C14" s="130">
        <v>20</v>
      </c>
      <c r="D14" s="130">
        <v>1</v>
      </c>
      <c r="E14" s="130">
        <v>20</v>
      </c>
      <c r="F14" s="131">
        <v>20</v>
      </c>
    </row>
    <row r="15" spans="1:6" ht="18" customHeight="1">
      <c r="A15" s="255" t="s">
        <v>592</v>
      </c>
      <c r="B15" s="129" t="s">
        <v>727</v>
      </c>
      <c r="C15" s="130">
        <v>10</v>
      </c>
      <c r="D15" s="130">
        <v>2</v>
      </c>
      <c r="E15" s="130">
        <v>20</v>
      </c>
      <c r="F15" s="131">
        <v>20</v>
      </c>
    </row>
    <row r="16" spans="1:6" ht="18" customHeight="1">
      <c r="A16" s="255" t="s">
        <v>680</v>
      </c>
      <c r="B16" s="129" t="s">
        <v>726</v>
      </c>
      <c r="C16" s="130">
        <v>7</v>
      </c>
      <c r="D16" s="130">
        <v>3</v>
      </c>
      <c r="E16" s="130">
        <v>21</v>
      </c>
      <c r="F16" s="131">
        <v>20</v>
      </c>
    </row>
    <row r="17" spans="1:6" ht="18" customHeight="1">
      <c r="A17" s="255" t="s">
        <v>334</v>
      </c>
      <c r="B17" s="129" t="s">
        <v>725</v>
      </c>
      <c r="C17" s="130">
        <v>12</v>
      </c>
      <c r="D17" s="130">
        <v>2</v>
      </c>
      <c r="E17" s="130">
        <v>24</v>
      </c>
      <c r="F17" s="131">
        <v>20</v>
      </c>
    </row>
    <row r="18" spans="1:6" ht="18" customHeight="1">
      <c r="A18" s="255" t="s">
        <v>677</v>
      </c>
      <c r="B18" s="129" t="s">
        <v>724</v>
      </c>
      <c r="C18" s="244" t="s">
        <v>675</v>
      </c>
      <c r="D18" s="130">
        <v>2</v>
      </c>
      <c r="E18" s="244" t="s">
        <v>676</v>
      </c>
      <c r="F18" s="245" t="s">
        <v>676</v>
      </c>
    </row>
    <row r="19" spans="1:6" ht="18" customHeight="1">
      <c r="A19" s="255" t="s">
        <v>674</v>
      </c>
      <c r="B19" s="129" t="s">
        <v>723</v>
      </c>
      <c r="C19" s="244" t="s">
        <v>675</v>
      </c>
      <c r="D19" s="130">
        <v>2</v>
      </c>
      <c r="E19" s="244" t="s">
        <v>676</v>
      </c>
      <c r="F19" s="245" t="s">
        <v>676</v>
      </c>
    </row>
    <row r="20" spans="1:6" ht="18" customHeight="1">
      <c r="A20" s="255" t="s">
        <v>673</v>
      </c>
      <c r="B20" s="129" t="s">
        <v>722</v>
      </c>
      <c r="C20" s="130">
        <v>8</v>
      </c>
      <c r="D20" s="130">
        <v>4</v>
      </c>
      <c r="E20" s="130">
        <v>32</v>
      </c>
      <c r="F20" s="131">
        <v>20</v>
      </c>
    </row>
    <row r="21" spans="1:6" ht="18" customHeight="1">
      <c r="A21" s="255" t="s">
        <v>591</v>
      </c>
      <c r="B21" s="129" t="s">
        <v>721</v>
      </c>
      <c r="C21" s="130">
        <v>8</v>
      </c>
      <c r="D21" s="130">
        <v>2</v>
      </c>
      <c r="E21" s="130">
        <v>16</v>
      </c>
      <c r="F21" s="131">
        <v>16</v>
      </c>
    </row>
    <row r="22" spans="1:6" ht="18" customHeight="1">
      <c r="A22" s="255" t="s">
        <v>739</v>
      </c>
      <c r="B22" s="129" t="s">
        <v>734</v>
      </c>
      <c r="C22" s="130">
        <v>20</v>
      </c>
      <c r="D22" s="130">
        <v>1.5</v>
      </c>
      <c r="E22" s="130">
        <v>30</v>
      </c>
      <c r="F22" s="131">
        <v>20</v>
      </c>
    </row>
    <row r="23" spans="1:6" ht="18" customHeight="1">
      <c r="A23" s="255" t="s">
        <v>738</v>
      </c>
      <c r="B23" s="129" t="s">
        <v>733</v>
      </c>
      <c r="C23" s="130">
        <v>12</v>
      </c>
      <c r="D23" s="130">
        <v>1</v>
      </c>
      <c r="E23" s="130">
        <v>28</v>
      </c>
      <c r="F23" s="131">
        <v>20</v>
      </c>
    </row>
    <row r="24" spans="1:6" ht="18" customHeight="1">
      <c r="A24" s="255" t="s">
        <v>737</v>
      </c>
      <c r="B24" s="129" t="s">
        <v>732</v>
      </c>
      <c r="C24" s="130">
        <v>20</v>
      </c>
      <c r="D24" s="130">
        <v>1.4</v>
      </c>
      <c r="E24" s="130">
        <v>28</v>
      </c>
      <c r="F24" s="131">
        <v>20</v>
      </c>
    </row>
    <row r="25" spans="1:6" ht="18" customHeight="1">
      <c r="A25" s="255" t="s">
        <v>681</v>
      </c>
      <c r="B25" s="129" t="s">
        <v>731</v>
      </c>
      <c r="C25" s="130">
        <v>15</v>
      </c>
      <c r="D25" s="130">
        <v>1.6</v>
      </c>
      <c r="E25" s="130">
        <v>24</v>
      </c>
      <c r="F25" s="131">
        <v>20</v>
      </c>
    </row>
    <row r="26" spans="1:6" ht="18" customHeight="1">
      <c r="A26" s="255" t="s">
        <v>682</v>
      </c>
      <c r="B26" s="129" t="s">
        <v>730</v>
      </c>
      <c r="C26" s="130">
        <v>15</v>
      </c>
      <c r="D26" s="130">
        <v>1.6</v>
      </c>
      <c r="E26" s="130">
        <v>24</v>
      </c>
      <c r="F26" s="131">
        <v>20</v>
      </c>
    </row>
    <row r="27" spans="1:6" ht="18" customHeight="1">
      <c r="A27" s="255" t="s">
        <v>729</v>
      </c>
      <c r="B27" s="129" t="s">
        <v>728</v>
      </c>
      <c r="C27" s="130">
        <v>20</v>
      </c>
      <c r="D27" s="130">
        <v>1.2</v>
      </c>
      <c r="E27" s="130">
        <v>24</v>
      </c>
      <c r="F27" s="131">
        <v>20</v>
      </c>
    </row>
    <row r="28" spans="1:6" ht="18" customHeight="1">
      <c r="A28" s="255" t="s">
        <v>740</v>
      </c>
      <c r="B28" s="129" t="s">
        <v>735</v>
      </c>
      <c r="C28" s="130">
        <v>14</v>
      </c>
      <c r="D28" s="130">
        <v>1.43</v>
      </c>
      <c r="E28" s="130">
        <v>20</v>
      </c>
      <c r="F28" s="131">
        <v>20</v>
      </c>
    </row>
    <row r="29" spans="1:6" ht="18" customHeight="1" thickBot="1">
      <c r="A29" s="256" t="s">
        <v>683</v>
      </c>
      <c r="B29" s="132" t="s">
        <v>736</v>
      </c>
      <c r="C29" s="133">
        <v>15</v>
      </c>
      <c r="D29" s="133">
        <v>1</v>
      </c>
      <c r="E29" s="133">
        <v>15</v>
      </c>
      <c r="F29" s="134">
        <v>16</v>
      </c>
    </row>
    <row r="30" spans="1:6" ht="18" customHeight="1">
      <c r="A30" s="135"/>
      <c r="B30" s="259"/>
      <c r="C30" s="259">
        <f>SUM(C4:C29)+20</f>
        <v>273</v>
      </c>
      <c r="D30" s="259">
        <f>SUM(D4:D29)</f>
        <v>53.730000000000004</v>
      </c>
      <c r="E30" s="259">
        <f>SUM(E4:E29)+52</f>
        <v>509</v>
      </c>
      <c r="F30" s="259">
        <f>SUM(F4:F29)+52</f>
        <v>470</v>
      </c>
    </row>
    <row r="31" spans="1:6" ht="13.5" customHeight="1"/>
    <row r="32" spans="1:6">
      <c r="A32" s="257" t="s">
        <v>742</v>
      </c>
    </row>
    <row r="33" spans="1:2">
      <c r="A33" s="257" t="s">
        <v>743</v>
      </c>
    </row>
    <row r="34" spans="1:2">
      <c r="A34" s="257" t="s">
        <v>749</v>
      </c>
    </row>
    <row r="35" spans="1:2">
      <c r="A35" s="257" t="s">
        <v>750</v>
      </c>
    </row>
    <row r="36" spans="1:2">
      <c r="A36" s="258" t="s">
        <v>688</v>
      </c>
      <c r="B36" s="257"/>
    </row>
  </sheetData>
  <mergeCells count="2">
    <mergeCell ref="B2:B3"/>
    <mergeCell ref="F2:F3"/>
  </mergeCells>
  <pageMargins left="0.70866141732283472" right="0.31496062992125984" top="0.74803149606299213" bottom="0.74803149606299213" header="0.31496062992125984" footer="0.31496062992125984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workbookViewId="0">
      <pane ySplit="1" topLeftCell="A2" activePane="bottomLeft" state="frozen"/>
      <selection pane="bottomLeft" activeCell="I6" sqref="I6:I9"/>
    </sheetView>
  </sheetViews>
  <sheetFormatPr baseColWidth="10" defaultColWidth="11.42578125" defaultRowHeight="12.75" outlineLevelRow="2"/>
  <cols>
    <col min="1" max="1" width="5.7109375" customWidth="1"/>
    <col min="2" max="2" width="4" customWidth="1"/>
    <col min="3" max="3" width="4.140625" customWidth="1"/>
    <col min="6" max="6" width="28" customWidth="1"/>
    <col min="7" max="7" width="7.140625" customWidth="1"/>
    <col min="8" max="8" width="6.5703125" customWidth="1"/>
    <col min="9" max="11" width="9" customWidth="1"/>
    <col min="12" max="13" width="11.42578125" hidden="1" customWidth="1"/>
    <col min="14" max="16" width="7.42578125" customWidth="1"/>
    <col min="17" max="19" width="7.5703125" customWidth="1"/>
    <col min="20" max="20" width="7.5703125" hidden="1" customWidth="1"/>
    <col min="21" max="22" width="7.5703125" customWidth="1"/>
    <col min="23" max="23" width="11.42578125" customWidth="1"/>
    <col min="24" max="24" width="10" customWidth="1"/>
    <col min="25" max="25" width="11.42578125" customWidth="1"/>
  </cols>
  <sheetData>
    <row r="1" spans="1:29" ht="56.25" customHeight="1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3" t="s">
        <v>1010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12" t="s">
        <v>524</v>
      </c>
      <c r="U1" s="21" t="s">
        <v>490</v>
      </c>
      <c r="V1" s="14" t="s">
        <v>491</v>
      </c>
      <c r="W1" s="39" t="s">
        <v>492</v>
      </c>
      <c r="X1" s="42"/>
      <c r="Y1" s="42"/>
      <c r="Z1" s="1"/>
      <c r="AA1" s="53"/>
      <c r="AB1" s="53"/>
      <c r="AC1" s="1"/>
    </row>
    <row r="2" spans="1:29" outlineLevel="2">
      <c r="A2" s="658" t="s">
        <v>160</v>
      </c>
      <c r="B2" s="7" t="s">
        <v>9</v>
      </c>
      <c r="C2" s="7" t="s">
        <v>43</v>
      </c>
      <c r="D2" s="7" t="s">
        <v>218</v>
      </c>
      <c r="E2" s="7" t="s">
        <v>219</v>
      </c>
      <c r="F2" s="7" t="s">
        <v>220</v>
      </c>
      <c r="G2" s="34">
        <v>6</v>
      </c>
      <c r="H2" s="7" t="s">
        <v>221</v>
      </c>
      <c r="I2" s="260">
        <v>0.125</v>
      </c>
      <c r="J2" s="30">
        <f t="shared" ref="J2:J9" si="0">I2*13.5</f>
        <v>1.6875</v>
      </c>
      <c r="K2" s="31">
        <f t="shared" ref="K2:K9" si="1">I2*4.5</f>
        <v>0.5625</v>
      </c>
      <c r="L2" s="49">
        <f t="shared" ref="L2:L9" si="2">J2*10/3/G2</f>
        <v>0.9375</v>
      </c>
      <c r="M2" s="50">
        <f t="shared" ref="M2:M9" si="3">K2*10/3/G2</f>
        <v>0.3125</v>
      </c>
      <c r="N2" s="208">
        <v>100</v>
      </c>
      <c r="O2" s="277">
        <v>1.5</v>
      </c>
      <c r="P2" s="136">
        <v>5</v>
      </c>
      <c r="Q2" s="208">
        <v>10</v>
      </c>
      <c r="R2" s="277">
        <v>0.33</v>
      </c>
      <c r="S2" s="136">
        <v>0.5</v>
      </c>
      <c r="T2" s="33">
        <f t="shared" ref="T2:T9" si="4">J2*(O2+R2)+K2*(P2+S2)</f>
        <v>6.1818749999999998</v>
      </c>
      <c r="U2" s="13">
        <f t="shared" ref="U2:U9" si="5">J2*O2+K2*P2</f>
        <v>5.34375</v>
      </c>
      <c r="V2" s="9">
        <f t="shared" ref="V2:V9" si="6">J2*R2+K2*S2</f>
        <v>0.83812500000000001</v>
      </c>
      <c r="W2" s="40">
        <f t="shared" ref="W2:W9" si="7">T2</f>
        <v>6.1818749999999998</v>
      </c>
      <c r="X2" s="42"/>
      <c r="Y2" s="42"/>
      <c r="Z2" s="1"/>
    </row>
    <row r="3" spans="1:29" outlineLevel="2">
      <c r="A3" s="658" t="s">
        <v>160</v>
      </c>
      <c r="B3" s="7" t="s">
        <v>75</v>
      </c>
      <c r="C3" s="7" t="s">
        <v>43</v>
      </c>
      <c r="D3" s="7" t="s">
        <v>218</v>
      </c>
      <c r="E3" s="7" t="s">
        <v>219</v>
      </c>
      <c r="F3" s="7" t="s">
        <v>220</v>
      </c>
      <c r="G3" s="34">
        <v>6</v>
      </c>
      <c r="H3" s="7" t="s">
        <v>221</v>
      </c>
      <c r="I3" s="260">
        <v>0.125</v>
      </c>
      <c r="J3" s="30">
        <f t="shared" si="0"/>
        <v>1.6875</v>
      </c>
      <c r="K3" s="31">
        <f t="shared" si="1"/>
        <v>0.5625</v>
      </c>
      <c r="L3" s="49">
        <f t="shared" si="2"/>
        <v>0.9375</v>
      </c>
      <c r="M3" s="50">
        <f t="shared" si="3"/>
        <v>0.3125</v>
      </c>
      <c r="N3" s="208">
        <v>40</v>
      </c>
      <c r="O3" s="277">
        <v>0.5</v>
      </c>
      <c r="P3" s="136">
        <v>1</v>
      </c>
      <c r="Q3" s="208">
        <v>10</v>
      </c>
      <c r="R3" s="277">
        <v>0.17</v>
      </c>
      <c r="S3" s="136">
        <v>0.5</v>
      </c>
      <c r="T3" s="33">
        <f t="shared" si="4"/>
        <v>1.974375</v>
      </c>
      <c r="U3" s="13">
        <f t="shared" si="5"/>
        <v>1.40625</v>
      </c>
      <c r="V3" s="9">
        <f t="shared" si="6"/>
        <v>0.56812499999999999</v>
      </c>
      <c r="W3" s="40">
        <f t="shared" si="7"/>
        <v>1.974375</v>
      </c>
      <c r="X3" s="42"/>
      <c r="Y3" s="42"/>
      <c r="Z3" s="1"/>
    </row>
    <row r="4" spans="1:29" outlineLevel="2">
      <c r="A4" s="658" t="s">
        <v>160</v>
      </c>
      <c r="B4" s="7" t="s">
        <v>80</v>
      </c>
      <c r="C4" s="7" t="s">
        <v>43</v>
      </c>
      <c r="D4" s="7" t="s">
        <v>218</v>
      </c>
      <c r="E4" s="7" t="s">
        <v>219</v>
      </c>
      <c r="F4" s="7" t="s">
        <v>220</v>
      </c>
      <c r="G4" s="34">
        <v>6</v>
      </c>
      <c r="H4" s="7" t="s">
        <v>221</v>
      </c>
      <c r="I4" s="260">
        <v>0.125</v>
      </c>
      <c r="J4" s="30">
        <f t="shared" si="0"/>
        <v>1.6875</v>
      </c>
      <c r="K4" s="31">
        <f t="shared" si="1"/>
        <v>0.5625</v>
      </c>
      <c r="L4" s="49">
        <f t="shared" si="2"/>
        <v>0.9375</v>
      </c>
      <c r="M4" s="50">
        <f t="shared" si="3"/>
        <v>0.3125</v>
      </c>
      <c r="N4" s="208">
        <v>40</v>
      </c>
      <c r="O4" s="277">
        <v>0.5</v>
      </c>
      <c r="P4" s="136">
        <v>2</v>
      </c>
      <c r="Q4" s="208">
        <v>10</v>
      </c>
      <c r="R4" s="277">
        <v>0.17</v>
      </c>
      <c r="S4" s="136">
        <v>0.5</v>
      </c>
      <c r="T4" s="33">
        <f t="shared" si="4"/>
        <v>2.5368750000000002</v>
      </c>
      <c r="U4" s="13">
        <f t="shared" si="5"/>
        <v>1.96875</v>
      </c>
      <c r="V4" s="9">
        <f t="shared" si="6"/>
        <v>0.56812499999999999</v>
      </c>
      <c r="W4" s="40">
        <f t="shared" si="7"/>
        <v>2.5368750000000002</v>
      </c>
      <c r="X4" s="42"/>
      <c r="Y4" s="42"/>
      <c r="Z4" s="1"/>
    </row>
    <row r="5" spans="1:29" outlineLevel="2">
      <c r="A5" s="658" t="s">
        <v>160</v>
      </c>
      <c r="B5" s="7" t="s">
        <v>3</v>
      </c>
      <c r="C5" s="7" t="s">
        <v>43</v>
      </c>
      <c r="D5" s="7" t="s">
        <v>218</v>
      </c>
      <c r="E5" s="7" t="s">
        <v>219</v>
      </c>
      <c r="F5" s="7" t="s">
        <v>220</v>
      </c>
      <c r="G5" s="34">
        <v>6</v>
      </c>
      <c r="H5" s="7" t="s">
        <v>221</v>
      </c>
      <c r="I5" s="260">
        <v>0.125</v>
      </c>
      <c r="J5" s="30">
        <f t="shared" si="0"/>
        <v>1.6875</v>
      </c>
      <c r="K5" s="31">
        <f t="shared" si="1"/>
        <v>0.5625</v>
      </c>
      <c r="L5" s="49">
        <f t="shared" si="2"/>
        <v>0.9375</v>
      </c>
      <c r="M5" s="50">
        <f t="shared" si="3"/>
        <v>0.3125</v>
      </c>
      <c r="N5" s="208">
        <v>80</v>
      </c>
      <c r="O5" s="277">
        <v>1.5</v>
      </c>
      <c r="P5" s="136">
        <v>4</v>
      </c>
      <c r="Q5" s="208">
        <v>10</v>
      </c>
      <c r="R5" s="277">
        <v>0.33</v>
      </c>
      <c r="S5" s="136">
        <v>0.5</v>
      </c>
      <c r="T5" s="33">
        <f t="shared" si="4"/>
        <v>5.6193749999999998</v>
      </c>
      <c r="U5" s="13">
        <f t="shared" si="5"/>
        <v>4.78125</v>
      </c>
      <c r="V5" s="9">
        <f t="shared" si="6"/>
        <v>0.83812500000000001</v>
      </c>
      <c r="W5" s="40">
        <f t="shared" si="7"/>
        <v>5.6193749999999998</v>
      </c>
      <c r="X5" s="42">
        <f>SUM(W2:W5)</f>
        <v>16.3125</v>
      </c>
      <c r="Y5" s="42">
        <f>X5/$Z$21</f>
        <v>0.11347628736891532</v>
      </c>
      <c r="Z5" s="1"/>
    </row>
    <row r="6" spans="1:29" outlineLevel="2">
      <c r="A6" s="659" t="s">
        <v>458</v>
      </c>
      <c r="B6" s="7" t="s">
        <v>9</v>
      </c>
      <c r="C6" s="7" t="s">
        <v>43</v>
      </c>
      <c r="D6" s="7" t="s">
        <v>218</v>
      </c>
      <c r="E6" s="7" t="s">
        <v>219</v>
      </c>
      <c r="F6" s="7" t="s">
        <v>220</v>
      </c>
      <c r="G6" s="34">
        <v>6</v>
      </c>
      <c r="H6" s="7" t="s">
        <v>221</v>
      </c>
      <c r="I6" s="769">
        <v>0.375</v>
      </c>
      <c r="J6" s="30">
        <f t="shared" si="0"/>
        <v>5.0625</v>
      </c>
      <c r="K6" s="31">
        <f t="shared" si="1"/>
        <v>1.6875</v>
      </c>
      <c r="L6" s="49">
        <f t="shared" si="2"/>
        <v>2.8125</v>
      </c>
      <c r="M6" s="50">
        <f t="shared" si="3"/>
        <v>0.9375</v>
      </c>
      <c r="N6" s="208">
        <v>100</v>
      </c>
      <c r="O6" s="277">
        <v>2</v>
      </c>
      <c r="P6" s="136">
        <v>5</v>
      </c>
      <c r="Q6" s="208">
        <v>10</v>
      </c>
      <c r="R6" s="277">
        <v>0.33</v>
      </c>
      <c r="S6" s="136">
        <v>0.5</v>
      </c>
      <c r="T6" s="33">
        <f t="shared" si="4"/>
        <v>21.076875000000001</v>
      </c>
      <c r="U6" s="13">
        <f t="shared" si="5"/>
        <v>18.5625</v>
      </c>
      <c r="V6" s="9">
        <f t="shared" si="6"/>
        <v>2.5143750000000002</v>
      </c>
      <c r="W6" s="40">
        <f t="shared" si="7"/>
        <v>21.076875000000001</v>
      </c>
      <c r="X6" s="42"/>
      <c r="Y6" s="42"/>
      <c r="Z6" s="1"/>
    </row>
    <row r="7" spans="1:29" outlineLevel="2">
      <c r="A7" s="659" t="s">
        <v>458</v>
      </c>
      <c r="B7" s="7" t="s">
        <v>75</v>
      </c>
      <c r="C7" s="7" t="s">
        <v>43</v>
      </c>
      <c r="D7" s="7" t="s">
        <v>218</v>
      </c>
      <c r="E7" s="7" t="s">
        <v>219</v>
      </c>
      <c r="F7" s="7" t="s">
        <v>220</v>
      </c>
      <c r="G7" s="34">
        <v>6</v>
      </c>
      <c r="H7" s="7" t="s">
        <v>221</v>
      </c>
      <c r="I7" s="769">
        <v>0.375</v>
      </c>
      <c r="J7" s="30">
        <f t="shared" si="0"/>
        <v>5.0625</v>
      </c>
      <c r="K7" s="31">
        <f t="shared" si="1"/>
        <v>1.6875</v>
      </c>
      <c r="L7" s="49">
        <f t="shared" si="2"/>
        <v>2.8125</v>
      </c>
      <c r="M7" s="50">
        <f t="shared" si="3"/>
        <v>0.9375</v>
      </c>
      <c r="N7" s="208">
        <v>40</v>
      </c>
      <c r="O7" s="277">
        <v>1</v>
      </c>
      <c r="P7" s="136">
        <v>1</v>
      </c>
      <c r="Q7" s="208">
        <v>10</v>
      </c>
      <c r="R7" s="277">
        <v>0.17</v>
      </c>
      <c r="S7" s="136">
        <v>0.5</v>
      </c>
      <c r="T7" s="33">
        <f t="shared" si="4"/>
        <v>8.4543749999999989</v>
      </c>
      <c r="U7" s="13">
        <f t="shared" si="5"/>
        <v>6.75</v>
      </c>
      <c r="V7" s="9">
        <f t="shared" si="6"/>
        <v>1.7043750000000002</v>
      </c>
      <c r="W7" s="40">
        <f t="shared" si="7"/>
        <v>8.4543749999999989</v>
      </c>
      <c r="X7" s="42"/>
      <c r="Y7" s="42"/>
      <c r="Z7" s="1"/>
    </row>
    <row r="8" spans="1:29" outlineLevel="2">
      <c r="A8" s="659" t="s">
        <v>458</v>
      </c>
      <c r="B8" s="7" t="s">
        <v>80</v>
      </c>
      <c r="C8" s="7" t="s">
        <v>43</v>
      </c>
      <c r="D8" s="7" t="s">
        <v>218</v>
      </c>
      <c r="E8" s="7" t="s">
        <v>219</v>
      </c>
      <c r="F8" s="7" t="s">
        <v>220</v>
      </c>
      <c r="G8" s="34">
        <v>6</v>
      </c>
      <c r="H8" s="7" t="s">
        <v>221</v>
      </c>
      <c r="I8" s="769">
        <v>0.375</v>
      </c>
      <c r="J8" s="30">
        <f t="shared" si="0"/>
        <v>5.0625</v>
      </c>
      <c r="K8" s="31">
        <f t="shared" si="1"/>
        <v>1.6875</v>
      </c>
      <c r="L8" s="49">
        <f t="shared" si="2"/>
        <v>2.8125</v>
      </c>
      <c r="M8" s="50">
        <f t="shared" si="3"/>
        <v>0.9375</v>
      </c>
      <c r="N8" s="208">
        <v>40</v>
      </c>
      <c r="O8" s="277">
        <v>1</v>
      </c>
      <c r="P8" s="136">
        <v>2</v>
      </c>
      <c r="Q8" s="208">
        <v>10</v>
      </c>
      <c r="R8" s="277">
        <v>0.17</v>
      </c>
      <c r="S8" s="136">
        <v>0.5</v>
      </c>
      <c r="T8" s="33">
        <f t="shared" si="4"/>
        <v>10.141874999999999</v>
      </c>
      <c r="U8" s="13">
        <f t="shared" si="5"/>
        <v>8.4375</v>
      </c>
      <c r="V8" s="9">
        <f t="shared" si="6"/>
        <v>1.7043750000000002</v>
      </c>
      <c r="W8" s="40">
        <f t="shared" si="7"/>
        <v>10.141874999999999</v>
      </c>
      <c r="X8" s="42"/>
      <c r="Y8" s="42"/>
      <c r="Z8" s="1"/>
    </row>
    <row r="9" spans="1:29" outlineLevel="2">
      <c r="A9" s="659" t="s">
        <v>458</v>
      </c>
      <c r="B9" s="7" t="s">
        <v>3</v>
      </c>
      <c r="C9" s="7" t="s">
        <v>43</v>
      </c>
      <c r="D9" s="7" t="s">
        <v>218</v>
      </c>
      <c r="E9" s="7" t="s">
        <v>219</v>
      </c>
      <c r="F9" s="7" t="s">
        <v>220</v>
      </c>
      <c r="G9" s="34">
        <v>6</v>
      </c>
      <c r="H9" s="7" t="s">
        <v>221</v>
      </c>
      <c r="I9" s="769">
        <v>0.375</v>
      </c>
      <c r="J9" s="30">
        <f t="shared" si="0"/>
        <v>5.0625</v>
      </c>
      <c r="K9" s="31">
        <f t="shared" si="1"/>
        <v>1.6875</v>
      </c>
      <c r="L9" s="49">
        <f t="shared" si="2"/>
        <v>2.8125</v>
      </c>
      <c r="M9" s="50">
        <f t="shared" si="3"/>
        <v>0.9375</v>
      </c>
      <c r="N9" s="208">
        <v>80</v>
      </c>
      <c r="O9" s="277">
        <v>1</v>
      </c>
      <c r="P9" s="136">
        <v>4</v>
      </c>
      <c r="Q9" s="208">
        <v>10</v>
      </c>
      <c r="R9" s="277">
        <v>0.33</v>
      </c>
      <c r="S9" s="136">
        <v>0.5</v>
      </c>
      <c r="T9" s="33">
        <f t="shared" si="4"/>
        <v>14.326875000000001</v>
      </c>
      <c r="U9" s="13">
        <f t="shared" si="5"/>
        <v>11.8125</v>
      </c>
      <c r="V9" s="9">
        <f t="shared" si="6"/>
        <v>2.5143750000000002</v>
      </c>
      <c r="W9" s="40">
        <f t="shared" si="7"/>
        <v>14.326875000000001</v>
      </c>
      <c r="X9" s="42">
        <f>SUM(W6:W9)</f>
        <v>54</v>
      </c>
      <c r="Y9" s="42">
        <f>X9/$Z$21</f>
        <v>0.37564564094537489</v>
      </c>
      <c r="Z9" s="1"/>
    </row>
    <row r="10" spans="1:29" outlineLevel="2">
      <c r="A10" s="658" t="s">
        <v>217</v>
      </c>
      <c r="B10" s="7" t="s">
        <v>9</v>
      </c>
      <c r="C10" s="7" t="s">
        <v>43</v>
      </c>
      <c r="D10" s="7" t="s">
        <v>218</v>
      </c>
      <c r="E10" s="7" t="s">
        <v>219</v>
      </c>
      <c r="F10" s="7" t="s">
        <v>220</v>
      </c>
      <c r="G10" s="34">
        <v>6</v>
      </c>
      <c r="H10" s="7" t="s">
        <v>221</v>
      </c>
      <c r="I10" s="767">
        <v>0.1154</v>
      </c>
      <c r="J10" s="30">
        <f t="shared" ref="J10:J13" si="8">I10*13.5</f>
        <v>1.5579000000000001</v>
      </c>
      <c r="K10" s="31">
        <f t="shared" ref="K10:K13" si="9">I10*4.5</f>
        <v>0.51929999999999998</v>
      </c>
      <c r="L10" s="49">
        <f t="shared" ref="L10:L13" si="10">J10*10/3/G10</f>
        <v>0.86550000000000005</v>
      </c>
      <c r="M10" s="50">
        <f t="shared" ref="M10:M13" si="11">K10*10/3/G10</f>
        <v>0.28849999999999998</v>
      </c>
      <c r="N10" s="208">
        <v>100</v>
      </c>
      <c r="O10" s="277">
        <v>2</v>
      </c>
      <c r="P10" s="136">
        <v>5</v>
      </c>
      <c r="Q10" s="208">
        <v>10</v>
      </c>
      <c r="R10" s="277">
        <v>0.33</v>
      </c>
      <c r="S10" s="136">
        <v>0.5</v>
      </c>
      <c r="T10" s="33">
        <f t="shared" ref="T10:T13" si="12">J10*(O10+R10)+K10*(P10+S10)</f>
        <v>6.4860570000000006</v>
      </c>
      <c r="U10" s="13">
        <f t="shared" ref="U10:U13" si="13">J10*O10+K10*P10</f>
        <v>5.7122999999999999</v>
      </c>
      <c r="V10" s="9">
        <f t="shared" ref="V10:V13" si="14">J10*R10+K10*S10</f>
        <v>0.77375700000000003</v>
      </c>
      <c r="W10" s="40">
        <f t="shared" ref="W10:W13" si="15">T10</f>
        <v>6.4860570000000006</v>
      </c>
      <c r="X10" s="42"/>
      <c r="Y10" s="42"/>
      <c r="Z10" s="1"/>
    </row>
    <row r="11" spans="1:29" outlineLevel="2">
      <c r="A11" s="658" t="s">
        <v>217</v>
      </c>
      <c r="B11" s="7" t="s">
        <v>75</v>
      </c>
      <c r="C11" s="7" t="s">
        <v>43</v>
      </c>
      <c r="D11" s="7" t="s">
        <v>218</v>
      </c>
      <c r="E11" s="7" t="s">
        <v>219</v>
      </c>
      <c r="F11" s="7" t="s">
        <v>220</v>
      </c>
      <c r="G11" s="34">
        <v>6</v>
      </c>
      <c r="H11" s="7" t="s">
        <v>221</v>
      </c>
      <c r="I11" s="767">
        <v>0.1154</v>
      </c>
      <c r="J11" s="30">
        <f t="shared" si="8"/>
        <v>1.5579000000000001</v>
      </c>
      <c r="K11" s="31">
        <f t="shared" si="9"/>
        <v>0.51929999999999998</v>
      </c>
      <c r="L11" s="49">
        <f t="shared" si="10"/>
        <v>0.86550000000000005</v>
      </c>
      <c r="M11" s="50">
        <f t="shared" si="11"/>
        <v>0.28849999999999998</v>
      </c>
      <c r="N11" s="208">
        <v>40</v>
      </c>
      <c r="O11" s="277">
        <v>1</v>
      </c>
      <c r="P11" s="136">
        <v>1</v>
      </c>
      <c r="Q11" s="208">
        <v>10</v>
      </c>
      <c r="R11" s="277">
        <v>0.17</v>
      </c>
      <c r="S11" s="136">
        <v>0.5</v>
      </c>
      <c r="T11" s="33">
        <f t="shared" si="12"/>
        <v>2.601693</v>
      </c>
      <c r="U11" s="13">
        <f t="shared" si="13"/>
        <v>2.0771999999999999</v>
      </c>
      <c r="V11" s="9">
        <f t="shared" si="14"/>
        <v>0.5244930000000001</v>
      </c>
      <c r="W11" s="40">
        <f t="shared" si="15"/>
        <v>2.601693</v>
      </c>
      <c r="X11" s="42"/>
      <c r="Y11" s="42"/>
      <c r="Z11" s="1"/>
    </row>
    <row r="12" spans="1:29" outlineLevel="2">
      <c r="A12" s="658" t="s">
        <v>217</v>
      </c>
      <c r="B12" s="7" t="s">
        <v>80</v>
      </c>
      <c r="C12" s="7" t="s">
        <v>43</v>
      </c>
      <c r="D12" s="7" t="s">
        <v>218</v>
      </c>
      <c r="E12" s="7" t="s">
        <v>219</v>
      </c>
      <c r="F12" s="7" t="s">
        <v>220</v>
      </c>
      <c r="G12" s="34">
        <v>6</v>
      </c>
      <c r="H12" s="7" t="s">
        <v>221</v>
      </c>
      <c r="I12" s="767">
        <v>0.1154</v>
      </c>
      <c r="J12" s="30">
        <f t="shared" si="8"/>
        <v>1.5579000000000001</v>
      </c>
      <c r="K12" s="31">
        <f t="shared" si="9"/>
        <v>0.51929999999999998</v>
      </c>
      <c r="L12" s="49">
        <f t="shared" si="10"/>
        <v>0.86550000000000005</v>
      </c>
      <c r="M12" s="50">
        <f t="shared" si="11"/>
        <v>0.28849999999999998</v>
      </c>
      <c r="N12" s="208">
        <v>40</v>
      </c>
      <c r="O12" s="277">
        <v>1</v>
      </c>
      <c r="P12" s="136">
        <v>2</v>
      </c>
      <c r="Q12" s="208">
        <v>10</v>
      </c>
      <c r="R12" s="277">
        <v>0.17</v>
      </c>
      <c r="S12" s="136">
        <v>0.5</v>
      </c>
      <c r="T12" s="33">
        <f t="shared" si="12"/>
        <v>3.1209929999999999</v>
      </c>
      <c r="U12" s="13">
        <f t="shared" si="13"/>
        <v>2.5964999999999998</v>
      </c>
      <c r="V12" s="9">
        <f t="shared" si="14"/>
        <v>0.5244930000000001</v>
      </c>
      <c r="W12" s="40">
        <f t="shared" si="15"/>
        <v>3.1209929999999999</v>
      </c>
      <c r="X12" s="42"/>
      <c r="Y12" s="42"/>
      <c r="Z12" s="1"/>
    </row>
    <row r="13" spans="1:29" outlineLevel="2">
      <c r="A13" s="658" t="s">
        <v>217</v>
      </c>
      <c r="B13" s="7" t="s">
        <v>3</v>
      </c>
      <c r="C13" s="7" t="s">
        <v>43</v>
      </c>
      <c r="D13" s="7" t="s">
        <v>218</v>
      </c>
      <c r="E13" s="7" t="s">
        <v>219</v>
      </c>
      <c r="F13" s="7" t="s">
        <v>220</v>
      </c>
      <c r="G13" s="34">
        <v>6</v>
      </c>
      <c r="H13" s="7" t="s">
        <v>221</v>
      </c>
      <c r="I13" s="767">
        <v>0.1154</v>
      </c>
      <c r="J13" s="30">
        <f t="shared" si="8"/>
        <v>1.5579000000000001</v>
      </c>
      <c r="K13" s="31">
        <f t="shared" si="9"/>
        <v>0.51929999999999998</v>
      </c>
      <c r="L13" s="49">
        <f t="shared" si="10"/>
        <v>0.86550000000000005</v>
      </c>
      <c r="M13" s="50">
        <f t="shared" si="11"/>
        <v>0.28849999999999998</v>
      </c>
      <c r="N13" s="208">
        <v>80</v>
      </c>
      <c r="O13" s="277">
        <v>1</v>
      </c>
      <c r="P13" s="136">
        <v>4</v>
      </c>
      <c r="Q13" s="208">
        <v>10</v>
      </c>
      <c r="R13" s="277">
        <v>0.33</v>
      </c>
      <c r="S13" s="136">
        <v>0.5</v>
      </c>
      <c r="T13" s="33">
        <f t="shared" si="12"/>
        <v>4.4088570000000002</v>
      </c>
      <c r="U13" s="13">
        <f t="shared" si="13"/>
        <v>3.6351</v>
      </c>
      <c r="V13" s="9">
        <f t="shared" si="14"/>
        <v>0.77375700000000003</v>
      </c>
      <c r="W13" s="40">
        <f t="shared" si="15"/>
        <v>4.4088570000000002</v>
      </c>
      <c r="X13" s="42">
        <f>SUM(W10:W13)</f>
        <v>16.617599999999999</v>
      </c>
      <c r="Y13" s="42">
        <f t="shared" ref="Y13:Y21" si="16">X13/$Z$21</f>
        <v>0.1155986852402567</v>
      </c>
      <c r="Z13" s="1"/>
    </row>
    <row r="14" spans="1:29" outlineLevel="2">
      <c r="A14" s="658" t="s">
        <v>296</v>
      </c>
      <c r="B14" s="7" t="s">
        <v>9</v>
      </c>
      <c r="C14" s="7" t="s">
        <v>43</v>
      </c>
      <c r="D14" s="7" t="s">
        <v>218</v>
      </c>
      <c r="E14" s="7" t="s">
        <v>219</v>
      </c>
      <c r="F14" s="7" t="s">
        <v>220</v>
      </c>
      <c r="G14" s="34">
        <v>6</v>
      </c>
      <c r="H14" s="7" t="s">
        <v>221</v>
      </c>
      <c r="I14" s="294">
        <v>0.28920000000000001</v>
      </c>
      <c r="J14" s="30">
        <f t="shared" ref="J14:J17" si="17">I14*13.5</f>
        <v>3.9042000000000003</v>
      </c>
      <c r="K14" s="31">
        <f t="shared" ref="K14:K17" si="18">I14*4.5</f>
        <v>1.3014000000000001</v>
      </c>
      <c r="L14" s="49">
        <f t="shared" ref="L14:L17" si="19">J14*10/3/G14</f>
        <v>2.169</v>
      </c>
      <c r="M14" s="50">
        <f t="shared" ref="M14:M17" si="20">K14*10/3/G14</f>
        <v>0.72299999999999998</v>
      </c>
      <c r="N14" s="208">
        <v>100</v>
      </c>
      <c r="O14" s="277">
        <v>2</v>
      </c>
      <c r="P14" s="136">
        <v>5</v>
      </c>
      <c r="Q14" s="208">
        <v>10</v>
      </c>
      <c r="R14" s="277">
        <v>0.33</v>
      </c>
      <c r="S14" s="136">
        <v>0.5</v>
      </c>
      <c r="T14" s="33">
        <f t="shared" ref="T14:T17" si="21">J14*(O14+R14)+K14*(P14+S14)</f>
        <v>16.254486</v>
      </c>
      <c r="U14" s="13">
        <f t="shared" ref="U14:U17" si="22">J14*O14+K14*P14</f>
        <v>14.3154</v>
      </c>
      <c r="V14" s="9">
        <f t="shared" ref="V14:V17" si="23">J14*R14+K14*S14</f>
        <v>1.9390860000000003</v>
      </c>
      <c r="W14" s="40">
        <f t="shared" ref="W14:W17" si="24">T14</f>
        <v>16.254486</v>
      </c>
      <c r="X14" s="42"/>
      <c r="Y14" s="42"/>
      <c r="Z14" s="1"/>
    </row>
    <row r="15" spans="1:29" outlineLevel="2">
      <c r="A15" s="658" t="s">
        <v>296</v>
      </c>
      <c r="B15" s="7" t="s">
        <v>75</v>
      </c>
      <c r="C15" s="7" t="s">
        <v>43</v>
      </c>
      <c r="D15" s="7" t="s">
        <v>218</v>
      </c>
      <c r="E15" s="7" t="s">
        <v>219</v>
      </c>
      <c r="F15" s="7" t="s">
        <v>220</v>
      </c>
      <c r="G15" s="34">
        <v>6</v>
      </c>
      <c r="H15" s="7" t="s">
        <v>221</v>
      </c>
      <c r="I15" s="294">
        <v>0.28920000000000001</v>
      </c>
      <c r="J15" s="30">
        <f t="shared" si="17"/>
        <v>3.9042000000000003</v>
      </c>
      <c r="K15" s="31">
        <f t="shared" si="18"/>
        <v>1.3014000000000001</v>
      </c>
      <c r="L15" s="49">
        <f t="shared" si="19"/>
        <v>2.169</v>
      </c>
      <c r="M15" s="50">
        <f t="shared" si="20"/>
        <v>0.72299999999999998</v>
      </c>
      <c r="N15" s="208">
        <v>40</v>
      </c>
      <c r="O15" s="277">
        <v>1</v>
      </c>
      <c r="P15" s="136">
        <v>1</v>
      </c>
      <c r="Q15" s="208">
        <v>10</v>
      </c>
      <c r="R15" s="277">
        <v>0.17</v>
      </c>
      <c r="S15" s="136">
        <v>0.5</v>
      </c>
      <c r="T15" s="33">
        <f t="shared" si="21"/>
        <v>6.5200139999999998</v>
      </c>
      <c r="U15" s="13">
        <f t="shared" si="22"/>
        <v>5.2056000000000004</v>
      </c>
      <c r="V15" s="9">
        <f t="shared" si="23"/>
        <v>1.3144140000000002</v>
      </c>
      <c r="W15" s="40">
        <f t="shared" si="24"/>
        <v>6.5200139999999998</v>
      </c>
      <c r="X15" s="42"/>
      <c r="Y15" s="42"/>
      <c r="Z15" s="1"/>
    </row>
    <row r="16" spans="1:29" outlineLevel="2">
      <c r="A16" s="658" t="s">
        <v>296</v>
      </c>
      <c r="B16" s="7" t="s">
        <v>80</v>
      </c>
      <c r="C16" s="7" t="s">
        <v>43</v>
      </c>
      <c r="D16" s="7" t="s">
        <v>218</v>
      </c>
      <c r="E16" s="7" t="s">
        <v>219</v>
      </c>
      <c r="F16" s="7" t="s">
        <v>220</v>
      </c>
      <c r="G16" s="34">
        <v>6</v>
      </c>
      <c r="H16" s="7" t="s">
        <v>221</v>
      </c>
      <c r="I16" s="294">
        <v>0.28920000000000001</v>
      </c>
      <c r="J16" s="30">
        <f t="shared" si="17"/>
        <v>3.9042000000000003</v>
      </c>
      <c r="K16" s="31">
        <f t="shared" si="18"/>
        <v>1.3014000000000001</v>
      </c>
      <c r="L16" s="49">
        <f t="shared" si="19"/>
        <v>2.169</v>
      </c>
      <c r="M16" s="50">
        <f t="shared" si="20"/>
        <v>0.72299999999999998</v>
      </c>
      <c r="N16" s="208">
        <v>40</v>
      </c>
      <c r="O16" s="277">
        <v>1</v>
      </c>
      <c r="P16" s="136">
        <v>2</v>
      </c>
      <c r="Q16" s="208">
        <v>10</v>
      </c>
      <c r="R16" s="277">
        <v>0.17</v>
      </c>
      <c r="S16" s="136">
        <v>0.5</v>
      </c>
      <c r="T16" s="33">
        <f t="shared" si="21"/>
        <v>7.8214140000000008</v>
      </c>
      <c r="U16" s="13">
        <f t="shared" si="22"/>
        <v>6.5070000000000006</v>
      </c>
      <c r="V16" s="9">
        <f t="shared" si="23"/>
        <v>1.3144140000000002</v>
      </c>
      <c r="W16" s="40">
        <f t="shared" si="24"/>
        <v>7.8214140000000008</v>
      </c>
      <c r="X16" s="42"/>
      <c r="Y16" s="42"/>
      <c r="Z16" s="1"/>
    </row>
    <row r="17" spans="1:39" outlineLevel="2">
      <c r="A17" s="658" t="s">
        <v>296</v>
      </c>
      <c r="B17" s="7" t="s">
        <v>3</v>
      </c>
      <c r="C17" s="7" t="s">
        <v>43</v>
      </c>
      <c r="D17" s="7" t="s">
        <v>218</v>
      </c>
      <c r="E17" s="7" t="s">
        <v>219</v>
      </c>
      <c r="F17" s="7" t="s">
        <v>220</v>
      </c>
      <c r="G17" s="34">
        <v>6</v>
      </c>
      <c r="H17" s="7" t="s">
        <v>221</v>
      </c>
      <c r="I17" s="294">
        <v>0.28920000000000001</v>
      </c>
      <c r="J17" s="30">
        <f t="shared" si="17"/>
        <v>3.9042000000000003</v>
      </c>
      <c r="K17" s="31">
        <f t="shared" si="18"/>
        <v>1.3014000000000001</v>
      </c>
      <c r="L17" s="49">
        <f t="shared" si="19"/>
        <v>2.169</v>
      </c>
      <c r="M17" s="50">
        <f t="shared" si="20"/>
        <v>0.72299999999999998</v>
      </c>
      <c r="N17" s="208">
        <v>80</v>
      </c>
      <c r="O17" s="277">
        <v>1</v>
      </c>
      <c r="P17" s="136">
        <v>4</v>
      </c>
      <c r="Q17" s="208">
        <v>10</v>
      </c>
      <c r="R17" s="277">
        <v>0.33</v>
      </c>
      <c r="S17" s="136">
        <v>0.5</v>
      </c>
      <c r="T17" s="33">
        <f t="shared" si="21"/>
        <v>11.048886000000001</v>
      </c>
      <c r="U17" s="13">
        <f t="shared" si="22"/>
        <v>9.1097999999999999</v>
      </c>
      <c r="V17" s="9">
        <f t="shared" si="23"/>
        <v>1.9390860000000003</v>
      </c>
      <c r="W17" s="40">
        <f t="shared" si="24"/>
        <v>11.048886000000001</v>
      </c>
      <c r="X17" s="42">
        <f>SUM(W14:W17)</f>
        <v>41.644800000000004</v>
      </c>
      <c r="Y17" s="42">
        <f t="shared" si="16"/>
        <v>0.28969791829707314</v>
      </c>
      <c r="Z17" s="1"/>
    </row>
    <row r="18" spans="1:39" outlineLevel="2">
      <c r="A18" s="658" t="s">
        <v>375</v>
      </c>
      <c r="B18" s="7" t="s">
        <v>9</v>
      </c>
      <c r="C18" s="7" t="s">
        <v>43</v>
      </c>
      <c r="D18" s="7" t="s">
        <v>218</v>
      </c>
      <c r="E18" s="7" t="s">
        <v>219</v>
      </c>
      <c r="F18" s="7" t="s">
        <v>220</v>
      </c>
      <c r="G18" s="34">
        <v>6</v>
      </c>
      <c r="H18" s="7" t="s">
        <v>221</v>
      </c>
      <c r="I18" s="768">
        <v>0.10539999999999999</v>
      </c>
      <c r="J18" s="30">
        <f t="shared" ref="J18:J21" si="25">I18*13.5</f>
        <v>1.4228999999999998</v>
      </c>
      <c r="K18" s="31">
        <f t="shared" ref="K18:K21" si="26">I18*4.5</f>
        <v>0.47429999999999994</v>
      </c>
      <c r="L18" s="49">
        <f t="shared" ref="L18:L21" si="27">J18*10/3/G18</f>
        <v>0.79049999999999987</v>
      </c>
      <c r="M18" s="50">
        <f t="shared" ref="M18:M21" si="28">K18*10/3/G18</f>
        <v>0.26349999999999996</v>
      </c>
      <c r="N18" s="208">
        <v>100</v>
      </c>
      <c r="O18" s="277">
        <v>2</v>
      </c>
      <c r="P18" s="136">
        <v>5</v>
      </c>
      <c r="Q18" s="208">
        <v>10</v>
      </c>
      <c r="R18" s="277">
        <v>0.33</v>
      </c>
      <c r="S18" s="136">
        <v>0.5</v>
      </c>
      <c r="T18" s="33">
        <f t="shared" ref="T18:T21" si="29">J18*(O18+R18)+K18*(P18+S18)</f>
        <v>5.9240069999999996</v>
      </c>
      <c r="U18" s="13">
        <f t="shared" ref="U18:U21" si="30">J18*O18+K18*P18</f>
        <v>5.2172999999999998</v>
      </c>
      <c r="V18" s="9">
        <f t="shared" ref="V18:V21" si="31">J18*R18+K18*S18</f>
        <v>0.70670699999999997</v>
      </c>
      <c r="W18" s="40">
        <f t="shared" ref="W18:W21" si="32">T18</f>
        <v>5.9240069999999996</v>
      </c>
      <c r="X18" s="42"/>
      <c r="Y18" s="42"/>
      <c r="Z18" s="1"/>
    </row>
    <row r="19" spans="1:39" outlineLevel="2">
      <c r="A19" s="658" t="s">
        <v>375</v>
      </c>
      <c r="B19" s="7" t="s">
        <v>75</v>
      </c>
      <c r="C19" s="7" t="s">
        <v>43</v>
      </c>
      <c r="D19" s="7" t="s">
        <v>218</v>
      </c>
      <c r="E19" s="7" t="s">
        <v>219</v>
      </c>
      <c r="F19" s="7" t="s">
        <v>220</v>
      </c>
      <c r="G19" s="34">
        <v>6</v>
      </c>
      <c r="H19" s="7" t="s">
        <v>221</v>
      </c>
      <c r="I19" s="768">
        <v>0.10539999999999999</v>
      </c>
      <c r="J19" s="30">
        <f t="shared" si="25"/>
        <v>1.4228999999999998</v>
      </c>
      <c r="K19" s="31">
        <f t="shared" si="26"/>
        <v>0.47429999999999994</v>
      </c>
      <c r="L19" s="49">
        <f t="shared" si="27"/>
        <v>0.79049999999999987</v>
      </c>
      <c r="M19" s="50">
        <f t="shared" si="28"/>
        <v>0.26349999999999996</v>
      </c>
      <c r="N19" s="208">
        <v>40</v>
      </c>
      <c r="O19" s="277">
        <v>1</v>
      </c>
      <c r="P19" s="136">
        <v>1</v>
      </c>
      <c r="Q19" s="208">
        <v>10</v>
      </c>
      <c r="R19" s="277">
        <v>0.17</v>
      </c>
      <c r="S19" s="136">
        <v>0.5</v>
      </c>
      <c r="T19" s="33">
        <f t="shared" si="29"/>
        <v>2.3762429999999997</v>
      </c>
      <c r="U19" s="13">
        <f t="shared" si="30"/>
        <v>1.8971999999999998</v>
      </c>
      <c r="V19" s="9">
        <f t="shared" si="31"/>
        <v>0.479043</v>
      </c>
      <c r="W19" s="40">
        <f t="shared" si="32"/>
        <v>2.3762429999999997</v>
      </c>
      <c r="X19" s="42"/>
      <c r="Y19" s="42"/>
      <c r="Z19" s="1"/>
    </row>
    <row r="20" spans="1:39" outlineLevel="2">
      <c r="A20" s="658" t="s">
        <v>375</v>
      </c>
      <c r="B20" s="7" t="s">
        <v>80</v>
      </c>
      <c r="C20" s="7" t="s">
        <v>43</v>
      </c>
      <c r="D20" s="7" t="s">
        <v>218</v>
      </c>
      <c r="E20" s="7" t="s">
        <v>219</v>
      </c>
      <c r="F20" s="7" t="s">
        <v>220</v>
      </c>
      <c r="G20" s="34">
        <v>6</v>
      </c>
      <c r="H20" s="7" t="s">
        <v>221</v>
      </c>
      <c r="I20" s="768">
        <v>0.10539999999999999</v>
      </c>
      <c r="J20" s="30">
        <f t="shared" si="25"/>
        <v>1.4228999999999998</v>
      </c>
      <c r="K20" s="31">
        <f t="shared" si="26"/>
        <v>0.47429999999999994</v>
      </c>
      <c r="L20" s="49">
        <f t="shared" si="27"/>
        <v>0.79049999999999987</v>
      </c>
      <c r="M20" s="50">
        <f t="shared" si="28"/>
        <v>0.26349999999999996</v>
      </c>
      <c r="N20" s="208">
        <v>40</v>
      </c>
      <c r="O20" s="277">
        <v>1</v>
      </c>
      <c r="P20" s="136">
        <v>2</v>
      </c>
      <c r="Q20" s="208">
        <v>10</v>
      </c>
      <c r="R20" s="277">
        <v>0.17</v>
      </c>
      <c r="S20" s="136">
        <v>0.5</v>
      </c>
      <c r="T20" s="33">
        <f t="shared" si="29"/>
        <v>2.8505429999999996</v>
      </c>
      <c r="U20" s="13">
        <f t="shared" si="30"/>
        <v>2.3714999999999997</v>
      </c>
      <c r="V20" s="9">
        <f t="shared" si="31"/>
        <v>0.479043</v>
      </c>
      <c r="W20" s="40">
        <f t="shared" si="32"/>
        <v>2.8505429999999996</v>
      </c>
      <c r="X20" s="42"/>
      <c r="Y20" s="42"/>
      <c r="Z20" s="1"/>
    </row>
    <row r="21" spans="1:39" outlineLevel="2">
      <c r="A21" s="658" t="s">
        <v>375</v>
      </c>
      <c r="B21" s="7" t="s">
        <v>3</v>
      </c>
      <c r="C21" s="7" t="s">
        <v>43</v>
      </c>
      <c r="D21" s="7" t="s">
        <v>218</v>
      </c>
      <c r="E21" s="7" t="s">
        <v>219</v>
      </c>
      <c r="F21" s="7" t="s">
        <v>220</v>
      </c>
      <c r="G21" s="34">
        <v>6</v>
      </c>
      <c r="H21" s="7" t="s">
        <v>221</v>
      </c>
      <c r="I21" s="768">
        <v>0.10539999999999999</v>
      </c>
      <c r="J21" s="30">
        <f t="shared" si="25"/>
        <v>1.4228999999999998</v>
      </c>
      <c r="K21" s="31">
        <f t="shared" si="26"/>
        <v>0.47429999999999994</v>
      </c>
      <c r="L21" s="49">
        <f t="shared" si="27"/>
        <v>0.79049999999999987</v>
      </c>
      <c r="M21" s="50">
        <f t="shared" si="28"/>
        <v>0.26349999999999996</v>
      </c>
      <c r="N21" s="208">
        <v>80</v>
      </c>
      <c r="O21" s="277">
        <v>1</v>
      </c>
      <c r="P21" s="136">
        <v>4</v>
      </c>
      <c r="Q21" s="208">
        <v>10</v>
      </c>
      <c r="R21" s="277">
        <v>0.33</v>
      </c>
      <c r="S21" s="136">
        <v>0.5</v>
      </c>
      <c r="T21" s="33">
        <f t="shared" si="29"/>
        <v>4.0268069999999998</v>
      </c>
      <c r="U21" s="13">
        <f t="shared" si="30"/>
        <v>3.3200999999999996</v>
      </c>
      <c r="V21" s="9">
        <f t="shared" si="31"/>
        <v>0.70670699999999997</v>
      </c>
      <c r="W21" s="40">
        <f t="shared" si="32"/>
        <v>4.0268069999999998</v>
      </c>
      <c r="X21" s="42">
        <f>SUM(W18:W21)</f>
        <v>15.177599999999998</v>
      </c>
      <c r="Y21" s="42">
        <f t="shared" si="16"/>
        <v>0.10558146814838001</v>
      </c>
      <c r="Z21" s="53">
        <f>SUM(X2:X21)</f>
        <v>143.7525</v>
      </c>
    </row>
    <row r="22" spans="1:39">
      <c r="A22" s="659"/>
      <c r="B22" s="7"/>
      <c r="C22" s="7"/>
      <c r="D22" s="7"/>
      <c r="E22" s="7"/>
      <c r="F22" s="7"/>
      <c r="G22" s="34"/>
      <c r="H22" s="7"/>
      <c r="I22" s="30"/>
      <c r="J22" s="30"/>
      <c r="K22" s="30"/>
      <c r="L22" s="31"/>
      <c r="M22" s="11"/>
      <c r="N22" s="49"/>
      <c r="O22" s="50"/>
      <c r="P22" s="10"/>
      <c r="Q22" s="8"/>
      <c r="R22" s="8"/>
      <c r="S22" s="9"/>
      <c r="T22" s="11"/>
      <c r="U22" s="10"/>
      <c r="V22" s="8"/>
      <c r="W22" s="8"/>
      <c r="X22" s="42"/>
      <c r="Y22" s="42"/>
      <c r="Z22" s="1"/>
      <c r="AD22" s="42"/>
      <c r="AF22" s="88"/>
      <c r="AG22" s="88"/>
      <c r="AH22" s="88"/>
      <c r="AI22" s="88"/>
      <c r="AJ22" s="88"/>
      <c r="AK22" s="88"/>
      <c r="AM22" s="87"/>
    </row>
    <row r="23" spans="1:39" outlineLevel="2">
      <c r="A23" s="659" t="s">
        <v>458</v>
      </c>
      <c r="B23" s="7" t="s">
        <v>9</v>
      </c>
      <c r="C23" s="7" t="s">
        <v>8</v>
      </c>
      <c r="D23" s="7" t="s">
        <v>459</v>
      </c>
      <c r="E23" s="7" t="s">
        <v>478</v>
      </c>
      <c r="F23" s="7" t="s">
        <v>479</v>
      </c>
      <c r="G23" s="34">
        <v>6</v>
      </c>
      <c r="H23" s="7" t="s">
        <v>32</v>
      </c>
      <c r="I23" s="294">
        <v>0.33329999999999999</v>
      </c>
      <c r="J23" s="30">
        <f t="shared" ref="J23:J32" si="33">(4.5+$Y$30)*I23</f>
        <v>2.9996999999999998</v>
      </c>
      <c r="K23" s="31">
        <f t="shared" ref="K23:K32" si="34">9*I23</f>
        <v>2.9996999999999998</v>
      </c>
      <c r="L23" s="49">
        <f t="shared" ref="L23:L27" si="35">J23*10/3/G23</f>
        <v>1.6665000000000001</v>
      </c>
      <c r="M23" s="50">
        <f t="shared" ref="M23:M27" si="36">K23*10/3/G23</f>
        <v>1.6665000000000001</v>
      </c>
      <c r="N23" s="10">
        <v>0</v>
      </c>
      <c r="O23" s="8">
        <v>0</v>
      </c>
      <c r="P23" s="9">
        <v>0</v>
      </c>
      <c r="Q23" s="208">
        <v>8</v>
      </c>
      <c r="R23" s="277">
        <v>0.2</v>
      </c>
      <c r="S23" s="136">
        <v>0.4</v>
      </c>
      <c r="T23" s="33">
        <f t="shared" ref="T23:T27" si="37">J23*(O23+R23)+K23*(P23+S23)</f>
        <v>1.79982</v>
      </c>
      <c r="U23" s="13">
        <f t="shared" ref="U23:U27" si="38">J23*O23+K23*P23</f>
        <v>0</v>
      </c>
      <c r="V23" s="9">
        <f t="shared" ref="V23:V27" si="39">J23*R23+K23*S23</f>
        <v>1.79982</v>
      </c>
      <c r="W23" s="40">
        <f t="shared" ref="W23:W27" si="40">T23</f>
        <v>1.79982</v>
      </c>
      <c r="X23" s="42"/>
      <c r="Y23" s="42"/>
      <c r="Z23" s="1"/>
    </row>
    <row r="24" spans="1:39" outlineLevel="2">
      <c r="A24" s="658" t="s">
        <v>458</v>
      </c>
      <c r="B24" s="7" t="s">
        <v>75</v>
      </c>
      <c r="C24" s="7" t="s">
        <v>8</v>
      </c>
      <c r="D24" s="7" t="s">
        <v>459</v>
      </c>
      <c r="E24" s="7" t="s">
        <v>478</v>
      </c>
      <c r="F24" s="7" t="s">
        <v>479</v>
      </c>
      <c r="G24" s="34">
        <v>6</v>
      </c>
      <c r="H24" s="7" t="s">
        <v>32</v>
      </c>
      <c r="I24" s="294">
        <v>0.33329999999999999</v>
      </c>
      <c r="J24" s="30">
        <f t="shared" si="33"/>
        <v>2.9996999999999998</v>
      </c>
      <c r="K24" s="31">
        <f t="shared" si="34"/>
        <v>2.9996999999999998</v>
      </c>
      <c r="L24" s="49">
        <f t="shared" si="35"/>
        <v>1.6665000000000001</v>
      </c>
      <c r="M24" s="50">
        <f t="shared" si="36"/>
        <v>1.6665000000000001</v>
      </c>
      <c r="N24" s="10">
        <v>0</v>
      </c>
      <c r="O24" s="8">
        <v>0</v>
      </c>
      <c r="P24" s="9">
        <v>0</v>
      </c>
      <c r="Q24" s="208">
        <v>8</v>
      </c>
      <c r="R24" s="277">
        <v>0.2</v>
      </c>
      <c r="S24" s="136">
        <v>0.4</v>
      </c>
      <c r="T24" s="33">
        <f t="shared" si="37"/>
        <v>1.79982</v>
      </c>
      <c r="U24" s="13">
        <f t="shared" si="38"/>
        <v>0</v>
      </c>
      <c r="V24" s="9">
        <f t="shared" si="39"/>
        <v>1.79982</v>
      </c>
      <c r="W24" s="40">
        <f t="shared" si="40"/>
        <v>1.79982</v>
      </c>
      <c r="X24" s="42"/>
      <c r="Y24" s="42"/>
      <c r="Z24" s="1"/>
    </row>
    <row r="25" spans="1:39" outlineLevel="2">
      <c r="A25" s="659" t="s">
        <v>458</v>
      </c>
      <c r="B25" s="7" t="s">
        <v>34</v>
      </c>
      <c r="C25" s="7" t="s">
        <v>8</v>
      </c>
      <c r="D25" s="7" t="s">
        <v>459</v>
      </c>
      <c r="E25" s="7" t="s">
        <v>478</v>
      </c>
      <c r="F25" s="7" t="s">
        <v>479</v>
      </c>
      <c r="G25" s="34">
        <v>6</v>
      </c>
      <c r="H25" s="7" t="s">
        <v>32</v>
      </c>
      <c r="I25" s="294">
        <v>0.33329999999999999</v>
      </c>
      <c r="J25" s="30">
        <f t="shared" si="33"/>
        <v>2.9996999999999998</v>
      </c>
      <c r="K25" s="31">
        <f t="shared" si="34"/>
        <v>2.9996999999999998</v>
      </c>
      <c r="L25" s="49">
        <f t="shared" si="35"/>
        <v>1.6665000000000001</v>
      </c>
      <c r="M25" s="50">
        <f t="shared" si="36"/>
        <v>1.6665000000000001</v>
      </c>
      <c r="N25" s="10">
        <v>0</v>
      </c>
      <c r="O25" s="8">
        <v>0</v>
      </c>
      <c r="P25" s="9">
        <v>0</v>
      </c>
      <c r="Q25" s="208">
        <v>8</v>
      </c>
      <c r="R25" s="277">
        <v>0.2</v>
      </c>
      <c r="S25" s="136">
        <v>0.4</v>
      </c>
      <c r="T25" s="33">
        <f t="shared" si="37"/>
        <v>1.79982</v>
      </c>
      <c r="U25" s="13">
        <f t="shared" si="38"/>
        <v>0</v>
      </c>
      <c r="V25" s="9">
        <f t="shared" si="39"/>
        <v>1.79982</v>
      </c>
      <c r="W25" s="40">
        <f t="shared" si="40"/>
        <v>1.79982</v>
      </c>
      <c r="X25" s="42"/>
      <c r="Y25" s="42"/>
      <c r="Z25" s="1"/>
    </row>
    <row r="26" spans="1:39" outlineLevel="2">
      <c r="A26" s="659" t="s">
        <v>458</v>
      </c>
      <c r="B26" s="7" t="s">
        <v>80</v>
      </c>
      <c r="C26" s="7" t="s">
        <v>8</v>
      </c>
      <c r="D26" s="7" t="s">
        <v>459</v>
      </c>
      <c r="E26" s="7" t="s">
        <v>478</v>
      </c>
      <c r="F26" s="7" t="s">
        <v>479</v>
      </c>
      <c r="G26" s="34">
        <v>6</v>
      </c>
      <c r="H26" s="7" t="s">
        <v>32</v>
      </c>
      <c r="I26" s="294">
        <v>0.33329999999999999</v>
      </c>
      <c r="J26" s="30">
        <f t="shared" si="33"/>
        <v>2.9996999999999998</v>
      </c>
      <c r="K26" s="31">
        <f t="shared" si="34"/>
        <v>2.9996999999999998</v>
      </c>
      <c r="L26" s="49">
        <f t="shared" si="35"/>
        <v>1.6665000000000001</v>
      </c>
      <c r="M26" s="50">
        <f t="shared" si="36"/>
        <v>1.6665000000000001</v>
      </c>
      <c r="N26" s="10">
        <v>0</v>
      </c>
      <c r="O26" s="8">
        <v>0</v>
      </c>
      <c r="P26" s="9">
        <v>0</v>
      </c>
      <c r="Q26" s="208">
        <v>8</v>
      </c>
      <c r="R26" s="277">
        <v>0.2</v>
      </c>
      <c r="S26" s="136">
        <v>0.4</v>
      </c>
      <c r="T26" s="33">
        <f t="shared" si="37"/>
        <v>1.79982</v>
      </c>
      <c r="U26" s="13">
        <f t="shared" si="38"/>
        <v>0</v>
      </c>
      <c r="V26" s="9">
        <f t="shared" si="39"/>
        <v>1.79982</v>
      </c>
      <c r="W26" s="40">
        <f t="shared" si="40"/>
        <v>1.79982</v>
      </c>
      <c r="X26" s="42"/>
      <c r="Y26" s="42"/>
      <c r="Z26" s="1"/>
    </row>
    <row r="27" spans="1:39" outlineLevel="2">
      <c r="A27" s="660" t="s">
        <v>458</v>
      </c>
      <c r="B27" s="7" t="s">
        <v>3</v>
      </c>
      <c r="C27" s="7" t="s">
        <v>8</v>
      </c>
      <c r="D27" s="7" t="s">
        <v>459</v>
      </c>
      <c r="E27" s="7" t="s">
        <v>478</v>
      </c>
      <c r="F27" s="7" t="s">
        <v>479</v>
      </c>
      <c r="G27" s="34">
        <v>6</v>
      </c>
      <c r="H27" s="7" t="s">
        <v>32</v>
      </c>
      <c r="I27" s="294">
        <v>0.33329999999999999</v>
      </c>
      <c r="J27" s="30">
        <f t="shared" si="33"/>
        <v>2.9996999999999998</v>
      </c>
      <c r="K27" s="31">
        <f t="shared" si="34"/>
        <v>2.9996999999999998</v>
      </c>
      <c r="L27" s="49">
        <f t="shared" si="35"/>
        <v>1.6665000000000001</v>
      </c>
      <c r="M27" s="50">
        <f t="shared" si="36"/>
        <v>1.6665000000000001</v>
      </c>
      <c r="N27" s="10">
        <v>0</v>
      </c>
      <c r="O27" s="8">
        <v>0</v>
      </c>
      <c r="P27" s="9">
        <v>0</v>
      </c>
      <c r="Q27" s="208">
        <v>8</v>
      </c>
      <c r="R27" s="277">
        <v>0.2</v>
      </c>
      <c r="S27" s="136">
        <v>0.4</v>
      </c>
      <c r="T27" s="33">
        <f t="shared" si="37"/>
        <v>1.79982</v>
      </c>
      <c r="U27" s="13">
        <f t="shared" si="38"/>
        <v>0</v>
      </c>
      <c r="V27" s="9">
        <f t="shared" si="39"/>
        <v>1.79982</v>
      </c>
      <c r="W27" s="40">
        <f t="shared" si="40"/>
        <v>1.79982</v>
      </c>
      <c r="X27" s="42">
        <f>SUM(W23:W27)</f>
        <v>8.9991000000000003</v>
      </c>
      <c r="Y27" s="42"/>
      <c r="Z27" s="1"/>
    </row>
    <row r="28" spans="1:39" ht="15.75" outlineLevel="2">
      <c r="A28" s="658" t="s">
        <v>160</v>
      </c>
      <c r="B28" s="7" t="s">
        <v>9</v>
      </c>
      <c r="C28" s="155" t="s">
        <v>8</v>
      </c>
      <c r="D28" s="7" t="s">
        <v>459</v>
      </c>
      <c r="E28" s="7" t="s">
        <v>478</v>
      </c>
      <c r="F28" s="7" t="s">
        <v>479</v>
      </c>
      <c r="G28" s="151">
        <v>6</v>
      </c>
      <c r="H28" s="7" t="s">
        <v>32</v>
      </c>
      <c r="I28" s="149">
        <v>0.66669999999999996</v>
      </c>
      <c r="J28" s="30">
        <f t="shared" si="33"/>
        <v>6.0002999999999993</v>
      </c>
      <c r="K28" s="31">
        <f t="shared" si="34"/>
        <v>6.0002999999999993</v>
      </c>
      <c r="L28" s="108">
        <f>J28*10/3/G28</f>
        <v>3.3334999999999995</v>
      </c>
      <c r="M28" s="109">
        <f>K28*10/3/G28</f>
        <v>3.3334999999999995</v>
      </c>
      <c r="N28" s="10">
        <v>0</v>
      </c>
      <c r="O28" s="8">
        <v>0</v>
      </c>
      <c r="P28" s="9">
        <v>0</v>
      </c>
      <c r="Q28" s="208">
        <v>8</v>
      </c>
      <c r="R28" s="277">
        <v>0.2</v>
      </c>
      <c r="S28" s="136">
        <v>0.4</v>
      </c>
      <c r="T28" s="106">
        <f>J28*(O28+R28)+K28*(P28+S28)</f>
        <v>3.6001799999999999</v>
      </c>
      <c r="U28" s="13">
        <f>J28*O28+K28*P28</f>
        <v>0</v>
      </c>
      <c r="V28" s="9">
        <f>J28*R28+K28*S28</f>
        <v>3.6001799999999999</v>
      </c>
      <c r="W28" s="107">
        <f>T28</f>
        <v>3.6001799999999999</v>
      </c>
      <c r="X28" s="128"/>
      <c r="Y28" s="146"/>
      <c r="Z28" s="1"/>
    </row>
    <row r="29" spans="1:39" ht="15.75" outlineLevel="2">
      <c r="A29" s="658" t="s">
        <v>160</v>
      </c>
      <c r="B29" s="7" t="s">
        <v>75</v>
      </c>
      <c r="C29" s="155" t="s">
        <v>8</v>
      </c>
      <c r="D29" s="7" t="s">
        <v>459</v>
      </c>
      <c r="E29" s="7" t="s">
        <v>478</v>
      </c>
      <c r="F29" s="7" t="s">
        <v>479</v>
      </c>
      <c r="G29" s="151">
        <v>6</v>
      </c>
      <c r="H29" s="7" t="s">
        <v>32</v>
      </c>
      <c r="I29" s="149">
        <v>0.66669999999999996</v>
      </c>
      <c r="J29" s="30">
        <f t="shared" si="33"/>
        <v>6.0002999999999993</v>
      </c>
      <c r="K29" s="31">
        <f t="shared" si="34"/>
        <v>6.0002999999999993</v>
      </c>
      <c r="L29" s="108">
        <f>J29*10/3/G29</f>
        <v>3.3334999999999995</v>
      </c>
      <c r="M29" s="109">
        <f>K29*10/3/G29</f>
        <v>3.3334999999999995</v>
      </c>
      <c r="N29" s="10">
        <v>0</v>
      </c>
      <c r="O29" s="8">
        <v>0</v>
      </c>
      <c r="P29" s="9">
        <v>0</v>
      </c>
      <c r="Q29" s="208">
        <v>8</v>
      </c>
      <c r="R29" s="277">
        <v>0.2</v>
      </c>
      <c r="S29" s="136">
        <v>0.4</v>
      </c>
      <c r="T29" s="106">
        <f>J29*(O29+R29)+K29*(P29+S29)</f>
        <v>3.6001799999999999</v>
      </c>
      <c r="U29" s="13">
        <f>J29*O29+K29*P29</f>
        <v>0</v>
      </c>
      <c r="V29" s="9">
        <f>J29*R29+K29*S29</f>
        <v>3.6001799999999999</v>
      </c>
      <c r="W29" s="107">
        <f>T29</f>
        <v>3.6001799999999999</v>
      </c>
      <c r="X29" s="51"/>
      <c r="Y29" s="127"/>
      <c r="Z29" s="1"/>
    </row>
    <row r="30" spans="1:39" ht="15.75" outlineLevel="2">
      <c r="A30" s="658" t="s">
        <v>160</v>
      </c>
      <c r="B30" s="7" t="s">
        <v>34</v>
      </c>
      <c r="C30" s="155" t="s">
        <v>8</v>
      </c>
      <c r="D30" s="7" t="s">
        <v>459</v>
      </c>
      <c r="E30" s="7" t="s">
        <v>478</v>
      </c>
      <c r="F30" s="7" t="s">
        <v>479</v>
      </c>
      <c r="G30" s="151">
        <v>6</v>
      </c>
      <c r="H30" s="7" t="s">
        <v>32</v>
      </c>
      <c r="I30" s="149">
        <v>0.66669999999999996</v>
      </c>
      <c r="J30" s="30">
        <f t="shared" si="33"/>
        <v>6.0002999999999993</v>
      </c>
      <c r="K30" s="31">
        <f t="shared" si="34"/>
        <v>6.0002999999999993</v>
      </c>
      <c r="L30" s="108">
        <f>J30*10/3/G30</f>
        <v>3.3334999999999995</v>
      </c>
      <c r="M30" s="109">
        <f>K30*10/3/G30</f>
        <v>3.3334999999999995</v>
      </c>
      <c r="N30" s="10">
        <v>0</v>
      </c>
      <c r="O30" s="8">
        <v>0</v>
      </c>
      <c r="P30" s="9">
        <v>0</v>
      </c>
      <c r="Q30" s="208">
        <v>8</v>
      </c>
      <c r="R30" s="277">
        <v>0.2</v>
      </c>
      <c r="S30" s="136">
        <v>0.4</v>
      </c>
      <c r="T30" s="106">
        <f>J30*(O30+R30)+K30*(P30+S30)</f>
        <v>3.6001799999999999</v>
      </c>
      <c r="U30" s="13">
        <f>J30*O30+K30*P30</f>
        <v>0</v>
      </c>
      <c r="V30" s="9">
        <f>J30*R30+K30*S30</f>
        <v>3.6001799999999999</v>
      </c>
      <c r="W30" s="107">
        <f>T30</f>
        <v>3.6001799999999999</v>
      </c>
      <c r="X30" s="51"/>
      <c r="Y30" s="301">
        <v>4.5</v>
      </c>
      <c r="Z30" s="1"/>
    </row>
    <row r="31" spans="1:39" outlineLevel="2">
      <c r="A31" s="658" t="s">
        <v>160</v>
      </c>
      <c r="B31" s="7" t="s">
        <v>80</v>
      </c>
      <c r="C31" s="155" t="s">
        <v>8</v>
      </c>
      <c r="D31" s="7" t="s">
        <v>459</v>
      </c>
      <c r="E31" s="7" t="s">
        <v>478</v>
      </c>
      <c r="F31" s="7" t="s">
        <v>479</v>
      </c>
      <c r="G31" s="151">
        <v>6</v>
      </c>
      <c r="H31" s="7" t="s">
        <v>32</v>
      </c>
      <c r="I31" s="149">
        <v>0.66669999999999996</v>
      </c>
      <c r="J31" s="30">
        <f t="shared" si="33"/>
        <v>6.0002999999999993</v>
      </c>
      <c r="K31" s="31">
        <f t="shared" si="34"/>
        <v>6.0002999999999993</v>
      </c>
      <c r="L31" s="108">
        <f>J31*10/3/G31</f>
        <v>3.3334999999999995</v>
      </c>
      <c r="M31" s="109">
        <f>K31*10/3/G31</f>
        <v>3.3334999999999995</v>
      </c>
      <c r="N31" s="10">
        <v>0</v>
      </c>
      <c r="O31" s="8">
        <v>0</v>
      </c>
      <c r="P31" s="9">
        <v>0</v>
      </c>
      <c r="Q31" s="208">
        <v>8</v>
      </c>
      <c r="R31" s="277">
        <v>0.2</v>
      </c>
      <c r="S31" s="136">
        <v>0.4</v>
      </c>
      <c r="T31" s="106">
        <f>J31*(O31+R31)+K31*(P31+S31)</f>
        <v>3.6001799999999999</v>
      </c>
      <c r="U31" s="13">
        <f>J31*O31+K31*P31</f>
        <v>0</v>
      </c>
      <c r="V31" s="9">
        <f>J31*R31+K31*S31</f>
        <v>3.6001799999999999</v>
      </c>
      <c r="W31" s="107">
        <f>T31</f>
        <v>3.6001799999999999</v>
      </c>
      <c r="X31" s="32"/>
      <c r="Y31" s="25"/>
      <c r="Z31" s="1"/>
    </row>
    <row r="32" spans="1:39" outlineLevel="2">
      <c r="A32" s="658" t="s">
        <v>160</v>
      </c>
      <c r="B32" s="7" t="s">
        <v>3</v>
      </c>
      <c r="C32" s="155" t="s">
        <v>8</v>
      </c>
      <c r="D32" s="7" t="s">
        <v>459</v>
      </c>
      <c r="E32" s="7" t="s">
        <v>478</v>
      </c>
      <c r="F32" s="7" t="s">
        <v>479</v>
      </c>
      <c r="G32" s="151">
        <v>6</v>
      </c>
      <c r="H32" s="7" t="s">
        <v>32</v>
      </c>
      <c r="I32" s="149">
        <v>0.66669999999999996</v>
      </c>
      <c r="J32" s="30">
        <f t="shared" si="33"/>
        <v>6.0002999999999993</v>
      </c>
      <c r="K32" s="31">
        <f t="shared" si="34"/>
        <v>6.0002999999999993</v>
      </c>
      <c r="L32" s="108">
        <f>J32*10/3/G32</f>
        <v>3.3334999999999995</v>
      </c>
      <c r="M32" s="109">
        <f>K32*10/3/G32</f>
        <v>3.3334999999999995</v>
      </c>
      <c r="N32" s="10">
        <v>0</v>
      </c>
      <c r="O32" s="8">
        <v>0</v>
      </c>
      <c r="P32" s="9">
        <v>0</v>
      </c>
      <c r="Q32" s="208">
        <v>8</v>
      </c>
      <c r="R32" s="277">
        <v>0.2</v>
      </c>
      <c r="S32" s="136">
        <v>0.4</v>
      </c>
      <c r="T32" s="106">
        <f>J32*(O32+R32)+K32*(P32+S32)</f>
        <v>3.6001799999999999</v>
      </c>
      <c r="U32" s="13">
        <f>J32*O32+K32*P32</f>
        <v>0</v>
      </c>
      <c r="V32" s="9">
        <f>J32*R32+K32*S32</f>
        <v>3.6001799999999999</v>
      </c>
      <c r="W32" s="107">
        <f>T32</f>
        <v>3.6001799999999999</v>
      </c>
      <c r="X32" s="42">
        <f>SUM(W28:W32)</f>
        <v>18.000900000000001</v>
      </c>
      <c r="Y32" s="42">
        <f>SUM(X23:X32)</f>
        <v>27</v>
      </c>
      <c r="Z32" s="1"/>
    </row>
  </sheetData>
  <pageMargins left="0.51181102362204722" right="0.5118110236220472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29"/>
  <sheetViews>
    <sheetView workbookViewId="0">
      <selection activeCell="H187" sqref="H187"/>
    </sheetView>
  </sheetViews>
  <sheetFormatPr baseColWidth="10" defaultColWidth="11.42578125" defaultRowHeight="12.75"/>
  <cols>
    <col min="1" max="1" width="6.28515625" style="438" customWidth="1"/>
    <col min="2" max="2" width="7" style="438" customWidth="1"/>
    <col min="3" max="3" width="6.28515625" style="438" customWidth="1"/>
    <col min="4" max="4" width="8.85546875" style="483" customWidth="1"/>
    <col min="5" max="5" width="35.140625" style="438" customWidth="1"/>
    <col min="6" max="6" width="5.42578125" style="442" customWidth="1"/>
    <col min="7" max="7" width="10.5703125" style="442" bestFit="1" customWidth="1"/>
    <col min="8" max="8" width="5.85546875" style="438" customWidth="1"/>
    <col min="9" max="9" width="3.140625" style="438" customWidth="1"/>
    <col min="10" max="10" width="5" style="438" customWidth="1"/>
    <col min="11" max="11" width="3.42578125" style="438" customWidth="1"/>
    <col min="12" max="12" width="5.28515625" style="438" customWidth="1"/>
    <col min="13" max="13" width="3.28515625" style="438" customWidth="1"/>
    <col min="14" max="14" width="5.28515625" style="438" customWidth="1"/>
    <col min="15" max="15" width="3.5703125" style="438" bestFit="1" customWidth="1"/>
    <col min="16" max="16" width="7.85546875" style="442" customWidth="1"/>
    <col min="17" max="17" width="3.5703125" style="442" customWidth="1"/>
    <col min="18" max="18" width="6.5703125" style="442" bestFit="1" customWidth="1"/>
    <col min="19" max="19" width="3.85546875" style="442" customWidth="1"/>
    <col min="20" max="20" width="9.28515625" style="442" customWidth="1"/>
    <col min="21" max="21" width="17.28515625" style="438" customWidth="1"/>
    <col min="22" max="22" width="9.140625" style="438"/>
    <col min="23" max="25" width="8.7109375" style="367" customWidth="1"/>
    <col min="26" max="26" width="8.7109375" style="363" customWidth="1"/>
    <col min="27" max="27" width="8.7109375" style="421" customWidth="1"/>
    <col min="28" max="29" width="8.7109375" style="367" customWidth="1"/>
    <col min="30" max="30" width="12.7109375" style="371" customWidth="1"/>
    <col min="31" max="31" width="23.85546875" style="389" customWidth="1"/>
    <col min="32" max="32" width="11.42578125" style="389" customWidth="1"/>
    <col min="33" max="33" width="10" style="390" customWidth="1"/>
    <col min="34" max="35" width="11.42578125" style="391"/>
  </cols>
  <sheetData>
    <row r="1" spans="1:35" s="264" customFormat="1" ht="18">
      <c r="A1" s="835" t="s">
        <v>752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438"/>
      <c r="V1" s="438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</row>
    <row r="2" spans="1:35">
      <c r="A2" s="439"/>
      <c r="B2" s="439"/>
      <c r="C2" s="439"/>
      <c r="D2" s="439"/>
      <c r="E2" s="440"/>
      <c r="F2" s="441"/>
      <c r="G2" s="441"/>
      <c r="H2" s="441"/>
      <c r="I2" s="441"/>
      <c r="J2" s="441"/>
      <c r="K2" s="441"/>
      <c r="L2" s="441"/>
      <c r="M2" s="441"/>
      <c r="N2" s="441"/>
      <c r="O2" s="441"/>
      <c r="W2" s="387"/>
      <c r="X2" s="387"/>
      <c r="Y2" s="387"/>
      <c r="Z2" s="386"/>
      <c r="AA2" s="388"/>
      <c r="AB2" s="387"/>
      <c r="AC2" s="387"/>
      <c r="AD2" s="385"/>
    </row>
    <row r="3" spans="1:35" ht="15.75">
      <c r="A3" s="836" t="s">
        <v>753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AA3" s="368"/>
      <c r="AD3" s="369"/>
    </row>
    <row r="4" spans="1:35" ht="15.75">
      <c r="A4" s="837" t="s">
        <v>754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AA4" s="368"/>
      <c r="AD4" s="369"/>
      <c r="AE4" s="392"/>
      <c r="AF4" s="393"/>
    </row>
    <row r="5" spans="1:35" ht="15.75">
      <c r="A5" s="821" t="s">
        <v>755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443"/>
      <c r="AA5" s="368"/>
      <c r="AD5" s="369"/>
      <c r="AE5" s="394"/>
      <c r="AF5" s="395"/>
    </row>
    <row r="6" spans="1:35" ht="15.75">
      <c r="A6" s="821" t="s">
        <v>756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444"/>
      <c r="V6" s="442"/>
      <c r="AA6" s="368"/>
      <c r="AD6" s="369"/>
      <c r="AE6" s="394"/>
      <c r="AF6" s="395"/>
    </row>
    <row r="7" spans="1:35">
      <c r="A7" s="821" t="s">
        <v>757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AA7" s="368"/>
      <c r="AD7" s="369"/>
      <c r="AE7" s="365"/>
      <c r="AF7" s="396"/>
    </row>
    <row r="8" spans="1:35">
      <c r="A8" s="821" t="s">
        <v>758</v>
      </c>
      <c r="B8" s="821"/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AA8" s="368"/>
      <c r="AD8" s="369"/>
    </row>
    <row r="9" spans="1:35" ht="15.75">
      <c r="A9" s="363"/>
      <c r="B9" s="363"/>
      <c r="C9" s="363"/>
      <c r="D9" s="363"/>
      <c r="E9" s="363"/>
      <c r="F9" s="363"/>
      <c r="G9" s="364"/>
      <c r="H9" s="363"/>
      <c r="I9" s="363"/>
      <c r="J9" s="365"/>
      <c r="K9" s="365"/>
      <c r="L9" s="365"/>
      <c r="M9" s="365"/>
      <c r="N9" s="366"/>
      <c r="O9" s="365"/>
      <c r="P9" s="365"/>
      <c r="Q9" s="366"/>
      <c r="R9" s="367"/>
      <c r="S9" s="367"/>
      <c r="T9" s="367"/>
      <c r="U9" s="366"/>
      <c r="V9" s="366"/>
      <c r="AA9" s="368"/>
      <c r="AD9" s="369"/>
      <c r="AE9" s="392"/>
      <c r="AF9" s="395"/>
    </row>
    <row r="10" spans="1:35">
      <c r="A10" s="445" t="s">
        <v>759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6"/>
      <c r="Q10" s="446"/>
      <c r="R10" s="446"/>
      <c r="S10" s="446"/>
      <c r="T10" s="445"/>
      <c r="U10" s="443"/>
      <c r="AA10" s="368"/>
      <c r="AD10" s="369"/>
      <c r="AF10" s="396"/>
    </row>
    <row r="11" spans="1:35" ht="13.5">
      <c r="A11" s="447" t="s">
        <v>760</v>
      </c>
      <c r="B11" s="447"/>
      <c r="C11" s="447"/>
      <c r="D11" s="448"/>
      <c r="E11" s="449"/>
      <c r="F11" s="450"/>
      <c r="AA11" s="368"/>
      <c r="AD11" s="369"/>
    </row>
    <row r="12" spans="1:35" ht="13.5">
      <c r="A12" s="822" t="s">
        <v>761</v>
      </c>
      <c r="B12" s="824" t="s">
        <v>598</v>
      </c>
      <c r="C12" s="822" t="s">
        <v>762</v>
      </c>
      <c r="D12" s="826" t="s">
        <v>763</v>
      </c>
      <c r="E12" s="828" t="s">
        <v>764</v>
      </c>
      <c r="F12" s="830" t="s">
        <v>765</v>
      </c>
      <c r="G12" s="832" t="s">
        <v>766</v>
      </c>
      <c r="H12" s="834" t="s">
        <v>767</v>
      </c>
      <c r="I12" s="834"/>
      <c r="J12" s="834"/>
      <c r="K12" s="834"/>
      <c r="L12" s="834" t="s">
        <v>768</v>
      </c>
      <c r="M12" s="834"/>
      <c r="N12" s="834"/>
      <c r="O12" s="834"/>
      <c r="P12" s="815" t="s">
        <v>769</v>
      </c>
      <c r="Q12" s="816"/>
      <c r="R12" s="816"/>
      <c r="S12" s="816"/>
      <c r="T12" s="817"/>
      <c r="U12" s="818" t="s">
        <v>770</v>
      </c>
      <c r="V12" s="451"/>
      <c r="AA12" s="368"/>
      <c r="AD12" s="369"/>
    </row>
    <row r="13" spans="1:35" ht="13.5">
      <c r="A13" s="822"/>
      <c r="B13" s="825"/>
      <c r="C13" s="822"/>
      <c r="D13" s="826"/>
      <c r="E13" s="828"/>
      <c r="F13" s="830"/>
      <c r="G13" s="832"/>
      <c r="H13" s="834"/>
      <c r="I13" s="834"/>
      <c r="J13" s="834"/>
      <c r="K13" s="834"/>
      <c r="L13" s="834"/>
      <c r="M13" s="834"/>
      <c r="N13" s="834"/>
      <c r="O13" s="834"/>
      <c r="P13" s="820" t="s">
        <v>771</v>
      </c>
      <c r="Q13" s="820"/>
      <c r="R13" s="820"/>
      <c r="S13" s="820"/>
      <c r="T13" s="820"/>
      <c r="U13" s="818"/>
      <c r="V13" s="451"/>
      <c r="AA13" s="368"/>
      <c r="AD13" s="369"/>
    </row>
    <row r="14" spans="1:35" ht="13.5">
      <c r="A14" s="823"/>
      <c r="B14" s="825"/>
      <c r="C14" s="823"/>
      <c r="D14" s="827"/>
      <c r="E14" s="829"/>
      <c r="F14" s="831"/>
      <c r="G14" s="833"/>
      <c r="H14" s="452" t="s">
        <v>772</v>
      </c>
      <c r="I14" s="453" t="s">
        <v>3</v>
      </c>
      <c r="J14" s="454" t="s">
        <v>24</v>
      </c>
      <c r="K14" s="454" t="s">
        <v>773</v>
      </c>
      <c r="L14" s="452" t="s">
        <v>772</v>
      </c>
      <c r="M14" s="453" t="s">
        <v>3</v>
      </c>
      <c r="N14" s="454" t="s">
        <v>24</v>
      </c>
      <c r="O14" s="454" t="s">
        <v>773</v>
      </c>
      <c r="P14" s="455" t="s">
        <v>772</v>
      </c>
      <c r="Q14" s="455" t="s">
        <v>3</v>
      </c>
      <c r="R14" s="454" t="s">
        <v>24</v>
      </c>
      <c r="S14" s="454" t="s">
        <v>773</v>
      </c>
      <c r="T14" s="456" t="s">
        <v>774</v>
      </c>
      <c r="U14" s="819"/>
      <c r="V14" s="457"/>
      <c r="AA14" s="368"/>
      <c r="AD14" s="369"/>
    </row>
    <row r="15" spans="1:35">
      <c r="A15" s="458" t="s">
        <v>33</v>
      </c>
      <c r="B15" s="459" t="s">
        <v>564</v>
      </c>
      <c r="C15" s="459" t="s">
        <v>599</v>
      </c>
      <c r="D15" s="460" t="s">
        <v>614</v>
      </c>
      <c r="E15" s="461" t="s">
        <v>613</v>
      </c>
      <c r="F15" s="462">
        <v>5</v>
      </c>
      <c r="G15" s="463">
        <f t="shared" ref="G15:G78" si="0">((((H15+L15)*P15)+((I15+M15)*Q15)+((J15+N15)*R15)+((K15+O15)*S15))*F15)/10*3</f>
        <v>13.5</v>
      </c>
      <c r="H15" s="464">
        <v>1</v>
      </c>
      <c r="I15" s="465">
        <v>0</v>
      </c>
      <c r="J15" s="466">
        <v>0</v>
      </c>
      <c r="K15" s="467">
        <v>0</v>
      </c>
      <c r="L15" s="468">
        <v>0</v>
      </c>
      <c r="M15" s="465">
        <v>0</v>
      </c>
      <c r="N15" s="468">
        <v>0</v>
      </c>
      <c r="O15" s="465">
        <v>0</v>
      </c>
      <c r="P15" s="463">
        <v>9</v>
      </c>
      <c r="Q15" s="465">
        <v>0</v>
      </c>
      <c r="R15" s="463">
        <v>0</v>
      </c>
      <c r="S15" s="465">
        <v>0</v>
      </c>
      <c r="T15" s="463">
        <f t="shared" ref="T15:T78" si="1">SUM(P15:S15)</f>
        <v>9</v>
      </c>
      <c r="U15" s="469"/>
      <c r="AA15" s="368"/>
      <c r="AD15" s="369"/>
    </row>
    <row r="16" spans="1:35" ht="15.75">
      <c r="A16" s="458" t="s">
        <v>33</v>
      </c>
      <c r="B16" s="459" t="s">
        <v>24</v>
      </c>
      <c r="C16" s="459" t="s">
        <v>600</v>
      </c>
      <c r="D16" s="459" t="s">
        <v>25</v>
      </c>
      <c r="E16" s="459" t="s">
        <v>27</v>
      </c>
      <c r="F16" s="462">
        <v>6</v>
      </c>
      <c r="G16" s="463">
        <f t="shared" si="0"/>
        <v>4</v>
      </c>
      <c r="H16" s="464">
        <v>0</v>
      </c>
      <c r="I16" s="465">
        <v>0</v>
      </c>
      <c r="J16" s="466">
        <v>0</v>
      </c>
      <c r="K16" s="467">
        <v>0</v>
      </c>
      <c r="L16" s="468">
        <v>1</v>
      </c>
      <c r="M16" s="465">
        <v>0</v>
      </c>
      <c r="N16" s="468">
        <v>1</v>
      </c>
      <c r="O16" s="465">
        <v>0</v>
      </c>
      <c r="P16" s="463">
        <v>0</v>
      </c>
      <c r="Q16" s="465">
        <v>0</v>
      </c>
      <c r="R16" s="463">
        <v>2.2222222222222223</v>
      </c>
      <c r="S16" s="465">
        <v>0</v>
      </c>
      <c r="T16" s="463">
        <f t="shared" si="1"/>
        <v>2.2222222222222223</v>
      </c>
      <c r="U16" s="470"/>
      <c r="AA16" s="368"/>
      <c r="AD16" s="369"/>
      <c r="AE16" s="394"/>
      <c r="AF16" s="397"/>
    </row>
    <row r="17" spans="1:33">
      <c r="A17" s="459" t="s">
        <v>33</v>
      </c>
      <c r="B17" s="459" t="s">
        <v>34</v>
      </c>
      <c r="C17" s="459" t="s">
        <v>599</v>
      </c>
      <c r="D17" s="459" t="s">
        <v>35</v>
      </c>
      <c r="E17" s="459" t="s">
        <v>37</v>
      </c>
      <c r="F17" s="462">
        <v>6</v>
      </c>
      <c r="G17" s="463">
        <f t="shared" si="0"/>
        <v>27</v>
      </c>
      <c r="H17" s="464">
        <v>0</v>
      </c>
      <c r="I17" s="465">
        <v>0</v>
      </c>
      <c r="J17" s="466">
        <v>0</v>
      </c>
      <c r="K17" s="467">
        <v>0</v>
      </c>
      <c r="L17" s="468">
        <v>1</v>
      </c>
      <c r="M17" s="465">
        <v>0</v>
      </c>
      <c r="N17" s="468">
        <v>2</v>
      </c>
      <c r="O17" s="465">
        <v>0</v>
      </c>
      <c r="P17" s="463">
        <v>5</v>
      </c>
      <c r="Q17" s="465">
        <v>0</v>
      </c>
      <c r="R17" s="463">
        <v>5</v>
      </c>
      <c r="S17" s="465">
        <v>0</v>
      </c>
      <c r="T17" s="463">
        <f t="shared" si="1"/>
        <v>10</v>
      </c>
      <c r="U17" s="470"/>
      <c r="AA17" s="368"/>
      <c r="AD17" s="369"/>
      <c r="AF17" s="396"/>
    </row>
    <row r="18" spans="1:33" ht="15.75">
      <c r="A18" s="459" t="s">
        <v>33</v>
      </c>
      <c r="B18" s="459" t="s">
        <v>34</v>
      </c>
      <c r="C18" s="459" t="s">
        <v>599</v>
      </c>
      <c r="D18" s="459" t="s">
        <v>39</v>
      </c>
      <c r="E18" s="459" t="s">
        <v>41</v>
      </c>
      <c r="F18" s="462">
        <v>7.5</v>
      </c>
      <c r="G18" s="463">
        <f t="shared" si="0"/>
        <v>72</v>
      </c>
      <c r="H18" s="464">
        <v>1</v>
      </c>
      <c r="I18" s="465">
        <v>0</v>
      </c>
      <c r="J18" s="466">
        <v>4</v>
      </c>
      <c r="K18" s="467">
        <v>0</v>
      </c>
      <c r="L18" s="468">
        <v>1</v>
      </c>
      <c r="M18" s="465">
        <v>0</v>
      </c>
      <c r="N18" s="468">
        <v>1</v>
      </c>
      <c r="O18" s="465">
        <v>0</v>
      </c>
      <c r="P18" s="463">
        <v>6</v>
      </c>
      <c r="Q18" s="465">
        <v>0</v>
      </c>
      <c r="R18" s="463">
        <v>4</v>
      </c>
      <c r="S18" s="465">
        <v>0</v>
      </c>
      <c r="T18" s="463">
        <f t="shared" si="1"/>
        <v>10</v>
      </c>
      <c r="U18" s="470"/>
      <c r="AA18" s="368"/>
      <c r="AD18" s="369"/>
      <c r="AE18" s="398"/>
      <c r="AF18" s="399"/>
    </row>
    <row r="19" spans="1:33" ht="15.75">
      <c r="A19" s="459" t="s">
        <v>33</v>
      </c>
      <c r="B19" s="459" t="s">
        <v>34</v>
      </c>
      <c r="C19" s="459" t="s">
        <v>599</v>
      </c>
      <c r="D19" s="459" t="s">
        <v>44</v>
      </c>
      <c r="E19" s="459" t="s">
        <v>46</v>
      </c>
      <c r="F19" s="462">
        <v>7.5</v>
      </c>
      <c r="G19" s="463">
        <f t="shared" si="0"/>
        <v>63</v>
      </c>
      <c r="H19" s="464">
        <v>1</v>
      </c>
      <c r="I19" s="465">
        <v>0</v>
      </c>
      <c r="J19" s="466">
        <v>1</v>
      </c>
      <c r="K19" s="467">
        <v>0</v>
      </c>
      <c r="L19" s="468">
        <v>1</v>
      </c>
      <c r="M19" s="465">
        <v>0</v>
      </c>
      <c r="N19" s="468">
        <v>3</v>
      </c>
      <c r="O19" s="465">
        <v>0</v>
      </c>
      <c r="P19" s="463">
        <v>6</v>
      </c>
      <c r="Q19" s="465">
        <v>0</v>
      </c>
      <c r="R19" s="463">
        <v>4</v>
      </c>
      <c r="S19" s="465">
        <v>0</v>
      </c>
      <c r="T19" s="463">
        <f t="shared" si="1"/>
        <v>10</v>
      </c>
      <c r="U19" s="470"/>
      <c r="AA19" s="368"/>
      <c r="AD19" s="369"/>
      <c r="AE19" s="400"/>
      <c r="AF19" s="397"/>
    </row>
    <row r="20" spans="1:33">
      <c r="A20" s="459" t="s">
        <v>33</v>
      </c>
      <c r="B20" s="459" t="s">
        <v>34</v>
      </c>
      <c r="C20" s="459" t="s">
        <v>599</v>
      </c>
      <c r="D20" s="459" t="s">
        <v>47</v>
      </c>
      <c r="E20" s="459" t="s">
        <v>49</v>
      </c>
      <c r="F20" s="462">
        <v>6</v>
      </c>
      <c r="G20" s="463">
        <f t="shared" si="0"/>
        <v>27</v>
      </c>
      <c r="H20" s="464">
        <v>1</v>
      </c>
      <c r="I20" s="465">
        <v>0</v>
      </c>
      <c r="J20" s="466">
        <v>3</v>
      </c>
      <c r="K20" s="467">
        <v>0</v>
      </c>
      <c r="L20" s="468">
        <v>0</v>
      </c>
      <c r="M20" s="465">
        <v>0</v>
      </c>
      <c r="N20" s="468">
        <v>0</v>
      </c>
      <c r="O20" s="465">
        <v>0</v>
      </c>
      <c r="P20" s="463">
        <v>7.5</v>
      </c>
      <c r="Q20" s="465">
        <v>0</v>
      </c>
      <c r="R20" s="463">
        <v>2.5</v>
      </c>
      <c r="S20" s="465">
        <v>0</v>
      </c>
      <c r="T20" s="463">
        <f t="shared" si="1"/>
        <v>10</v>
      </c>
      <c r="U20" s="470"/>
      <c r="AA20" s="368"/>
      <c r="AD20" s="369"/>
    </row>
    <row r="21" spans="1:33">
      <c r="A21" s="459" t="s">
        <v>33</v>
      </c>
      <c r="B21" s="459" t="s">
        <v>34</v>
      </c>
      <c r="C21" s="459" t="s">
        <v>599</v>
      </c>
      <c r="D21" s="459" t="s">
        <v>50</v>
      </c>
      <c r="E21" s="459" t="s">
        <v>52</v>
      </c>
      <c r="F21" s="462">
        <v>6</v>
      </c>
      <c r="G21" s="463">
        <f t="shared" si="0"/>
        <v>27</v>
      </c>
      <c r="H21" s="464">
        <v>1</v>
      </c>
      <c r="I21" s="465">
        <v>0</v>
      </c>
      <c r="J21" s="466">
        <v>3</v>
      </c>
      <c r="K21" s="467">
        <v>0</v>
      </c>
      <c r="L21" s="468">
        <v>0</v>
      </c>
      <c r="M21" s="465">
        <v>0</v>
      </c>
      <c r="N21" s="468">
        <v>0</v>
      </c>
      <c r="O21" s="465">
        <v>0</v>
      </c>
      <c r="P21" s="463">
        <v>7.5</v>
      </c>
      <c r="Q21" s="465">
        <v>0</v>
      </c>
      <c r="R21" s="463">
        <v>2.5</v>
      </c>
      <c r="S21" s="465">
        <v>0</v>
      </c>
      <c r="T21" s="463">
        <f t="shared" si="1"/>
        <v>10</v>
      </c>
      <c r="U21" s="471"/>
      <c r="AA21" s="368"/>
      <c r="AD21" s="369"/>
    </row>
    <row r="22" spans="1:33">
      <c r="A22" s="459" t="s">
        <v>33</v>
      </c>
      <c r="B22" s="459" t="s">
        <v>34</v>
      </c>
      <c r="C22" s="459" t="s">
        <v>599</v>
      </c>
      <c r="D22" s="459" t="s">
        <v>53</v>
      </c>
      <c r="E22" s="459" t="s">
        <v>55</v>
      </c>
      <c r="F22" s="462">
        <v>6</v>
      </c>
      <c r="G22" s="463">
        <f t="shared" si="0"/>
        <v>27</v>
      </c>
      <c r="H22" s="464">
        <v>0</v>
      </c>
      <c r="I22" s="465">
        <v>0</v>
      </c>
      <c r="J22" s="466">
        <v>0</v>
      </c>
      <c r="K22" s="467">
        <v>0</v>
      </c>
      <c r="L22" s="468">
        <v>1</v>
      </c>
      <c r="M22" s="465">
        <v>0</v>
      </c>
      <c r="N22" s="468">
        <v>3</v>
      </c>
      <c r="O22" s="465">
        <v>0</v>
      </c>
      <c r="P22" s="463">
        <v>7.5</v>
      </c>
      <c r="Q22" s="465">
        <v>0</v>
      </c>
      <c r="R22" s="463">
        <v>2.5</v>
      </c>
      <c r="S22" s="465">
        <v>0</v>
      </c>
      <c r="T22" s="463">
        <f t="shared" si="1"/>
        <v>10</v>
      </c>
      <c r="U22" s="470"/>
      <c r="AA22" s="368"/>
      <c r="AD22" s="369"/>
    </row>
    <row r="23" spans="1:33">
      <c r="A23" s="459" t="s">
        <v>33</v>
      </c>
      <c r="B23" s="459" t="s">
        <v>34</v>
      </c>
      <c r="C23" s="459" t="s">
        <v>599</v>
      </c>
      <c r="D23" s="459" t="s">
        <v>57</v>
      </c>
      <c r="E23" s="459" t="s">
        <v>59</v>
      </c>
      <c r="F23" s="462">
        <v>6</v>
      </c>
      <c r="G23" s="463">
        <f t="shared" si="0"/>
        <v>22.5</v>
      </c>
      <c r="H23" s="464">
        <v>1</v>
      </c>
      <c r="I23" s="465">
        <v>0</v>
      </c>
      <c r="J23" s="466">
        <v>2</v>
      </c>
      <c r="K23" s="467">
        <v>0</v>
      </c>
      <c r="L23" s="468">
        <v>0</v>
      </c>
      <c r="M23" s="465">
        <v>0</v>
      </c>
      <c r="N23" s="468">
        <v>0</v>
      </c>
      <c r="O23" s="465">
        <v>0</v>
      </c>
      <c r="P23" s="463">
        <v>7.5</v>
      </c>
      <c r="Q23" s="465">
        <v>0</v>
      </c>
      <c r="R23" s="463">
        <v>2.5</v>
      </c>
      <c r="S23" s="465">
        <v>0</v>
      </c>
      <c r="T23" s="463">
        <f t="shared" si="1"/>
        <v>10</v>
      </c>
      <c r="U23" s="470"/>
      <c r="AA23" s="368"/>
      <c r="AD23" s="369"/>
    </row>
    <row r="24" spans="1:33">
      <c r="A24" s="459" t="s">
        <v>33</v>
      </c>
      <c r="B24" s="459" t="s">
        <v>34</v>
      </c>
      <c r="C24" s="459" t="s">
        <v>599</v>
      </c>
      <c r="D24" s="459" t="s">
        <v>60</v>
      </c>
      <c r="E24" s="459" t="s">
        <v>62</v>
      </c>
      <c r="F24" s="462">
        <v>6</v>
      </c>
      <c r="G24" s="463">
        <f t="shared" si="0"/>
        <v>22.5</v>
      </c>
      <c r="H24" s="464">
        <v>1</v>
      </c>
      <c r="I24" s="465">
        <v>0</v>
      </c>
      <c r="J24" s="466">
        <v>2</v>
      </c>
      <c r="K24" s="467">
        <v>0</v>
      </c>
      <c r="L24" s="468">
        <v>0</v>
      </c>
      <c r="M24" s="465">
        <v>0</v>
      </c>
      <c r="N24" s="468">
        <v>0</v>
      </c>
      <c r="O24" s="465">
        <v>0</v>
      </c>
      <c r="P24" s="463">
        <v>7.5</v>
      </c>
      <c r="Q24" s="465">
        <v>0</v>
      </c>
      <c r="R24" s="463">
        <v>2.5</v>
      </c>
      <c r="S24" s="465">
        <v>0</v>
      </c>
      <c r="T24" s="463">
        <f t="shared" si="1"/>
        <v>10</v>
      </c>
      <c r="U24" s="470"/>
      <c r="AA24" s="368"/>
      <c r="AD24" s="369"/>
      <c r="AE24" s="371"/>
    </row>
    <row r="25" spans="1:33" ht="15.75">
      <c r="A25" s="459" t="s">
        <v>33</v>
      </c>
      <c r="B25" s="459" t="s">
        <v>34</v>
      </c>
      <c r="C25" s="459" t="s">
        <v>599</v>
      </c>
      <c r="D25" s="459" t="s">
        <v>63</v>
      </c>
      <c r="E25" s="459" t="s">
        <v>65</v>
      </c>
      <c r="F25" s="462">
        <v>6</v>
      </c>
      <c r="G25" s="463">
        <f t="shared" si="0"/>
        <v>27</v>
      </c>
      <c r="H25" s="464">
        <v>1</v>
      </c>
      <c r="I25" s="465">
        <v>0</v>
      </c>
      <c r="J25" s="466">
        <v>2</v>
      </c>
      <c r="K25" s="467">
        <v>0</v>
      </c>
      <c r="L25" s="468">
        <v>0</v>
      </c>
      <c r="M25" s="465">
        <v>0</v>
      </c>
      <c r="N25" s="468">
        <v>0</v>
      </c>
      <c r="O25" s="465">
        <v>0</v>
      </c>
      <c r="P25" s="463">
        <v>5</v>
      </c>
      <c r="Q25" s="465">
        <v>0</v>
      </c>
      <c r="R25" s="463">
        <v>5</v>
      </c>
      <c r="S25" s="465">
        <v>0</v>
      </c>
      <c r="T25" s="463">
        <f t="shared" si="1"/>
        <v>10</v>
      </c>
      <c r="U25" s="471"/>
      <c r="AA25" s="368"/>
      <c r="AD25" s="369"/>
      <c r="AE25" s="401"/>
    </row>
    <row r="26" spans="1:33">
      <c r="A26" s="459" t="s">
        <v>33</v>
      </c>
      <c r="B26" s="459" t="s">
        <v>34</v>
      </c>
      <c r="C26" s="459" t="s">
        <v>599</v>
      </c>
      <c r="D26" s="459" t="s">
        <v>66</v>
      </c>
      <c r="E26" s="459" t="s">
        <v>68</v>
      </c>
      <c r="F26" s="462">
        <v>6</v>
      </c>
      <c r="G26" s="463">
        <f t="shared" si="0"/>
        <v>27</v>
      </c>
      <c r="H26" s="464">
        <v>0</v>
      </c>
      <c r="I26" s="465">
        <v>0</v>
      </c>
      <c r="J26" s="466">
        <v>0</v>
      </c>
      <c r="K26" s="467">
        <v>0</v>
      </c>
      <c r="L26" s="468">
        <v>1</v>
      </c>
      <c r="M26" s="465">
        <v>0</v>
      </c>
      <c r="N26" s="468">
        <v>2</v>
      </c>
      <c r="O26" s="465">
        <v>0</v>
      </c>
      <c r="P26" s="463">
        <v>5</v>
      </c>
      <c r="Q26" s="465">
        <v>0</v>
      </c>
      <c r="R26" s="463">
        <v>5</v>
      </c>
      <c r="S26" s="465">
        <v>0</v>
      </c>
      <c r="T26" s="463">
        <f t="shared" si="1"/>
        <v>10</v>
      </c>
      <c r="U26" s="470"/>
      <c r="AA26" s="368"/>
      <c r="AD26" s="369"/>
    </row>
    <row r="27" spans="1:33" ht="15.75">
      <c r="A27" s="459" t="s">
        <v>33</v>
      </c>
      <c r="B27" s="459" t="s">
        <v>34</v>
      </c>
      <c r="C27" s="459" t="s">
        <v>593</v>
      </c>
      <c r="D27" s="459" t="s">
        <v>69</v>
      </c>
      <c r="E27" s="459" t="s">
        <v>6</v>
      </c>
      <c r="F27" s="462">
        <v>18</v>
      </c>
      <c r="G27" s="463">
        <f t="shared" si="0"/>
        <v>3.5999999999999996</v>
      </c>
      <c r="H27" s="464">
        <v>3</v>
      </c>
      <c r="I27" s="465">
        <v>0</v>
      </c>
      <c r="J27" s="466">
        <v>0</v>
      </c>
      <c r="K27" s="467">
        <v>0</v>
      </c>
      <c r="L27" s="468">
        <v>6</v>
      </c>
      <c r="M27" s="465">
        <v>0</v>
      </c>
      <c r="N27" s="468">
        <v>0</v>
      </c>
      <c r="O27" s="465">
        <v>0</v>
      </c>
      <c r="P27" s="463">
        <v>7.407407407407407E-2</v>
      </c>
      <c r="Q27" s="465">
        <v>0</v>
      </c>
      <c r="R27" s="463">
        <v>0</v>
      </c>
      <c r="S27" s="465">
        <v>0</v>
      </c>
      <c r="T27" s="463">
        <f t="shared" si="1"/>
        <v>7.407407407407407E-2</v>
      </c>
      <c r="U27" s="469"/>
      <c r="AA27" s="368"/>
      <c r="AD27" s="369"/>
      <c r="AE27" s="402"/>
      <c r="AF27" s="395"/>
      <c r="AG27" s="403"/>
    </row>
    <row r="28" spans="1:33" ht="15.75">
      <c r="A28" s="459" t="s">
        <v>33</v>
      </c>
      <c r="B28" s="459" t="s">
        <v>70</v>
      </c>
      <c r="C28" s="459" t="s">
        <v>600</v>
      </c>
      <c r="D28" s="459" t="s">
        <v>71</v>
      </c>
      <c r="E28" s="459" t="s">
        <v>73</v>
      </c>
      <c r="F28" s="462">
        <v>5</v>
      </c>
      <c r="G28" s="463">
        <f t="shared" si="0"/>
        <v>18</v>
      </c>
      <c r="H28" s="464">
        <v>1</v>
      </c>
      <c r="I28" s="465">
        <v>0</v>
      </c>
      <c r="J28" s="466">
        <v>1</v>
      </c>
      <c r="K28" s="467">
        <v>0</v>
      </c>
      <c r="L28" s="468">
        <v>0</v>
      </c>
      <c r="M28" s="465">
        <v>0</v>
      </c>
      <c r="N28" s="468">
        <v>0</v>
      </c>
      <c r="O28" s="465">
        <v>0</v>
      </c>
      <c r="P28" s="463">
        <v>9</v>
      </c>
      <c r="Q28" s="465">
        <v>0</v>
      </c>
      <c r="R28" s="463">
        <v>3</v>
      </c>
      <c r="S28" s="465">
        <v>0</v>
      </c>
      <c r="T28" s="463">
        <f t="shared" si="1"/>
        <v>12</v>
      </c>
      <c r="U28" s="470"/>
      <c r="AA28" s="368"/>
      <c r="AD28" s="369"/>
      <c r="AE28" s="394"/>
      <c r="AF28" s="395"/>
      <c r="AG28" s="403"/>
    </row>
    <row r="29" spans="1:33" ht="15.75">
      <c r="A29" s="459" t="s">
        <v>33</v>
      </c>
      <c r="B29" s="459" t="s">
        <v>34</v>
      </c>
      <c r="C29" s="459" t="s">
        <v>600</v>
      </c>
      <c r="D29" s="459" t="s">
        <v>29</v>
      </c>
      <c r="E29" s="459" t="s">
        <v>31</v>
      </c>
      <c r="F29" s="462">
        <v>12</v>
      </c>
      <c r="G29" s="463">
        <f t="shared" si="0"/>
        <v>0.18000000000000005</v>
      </c>
      <c r="H29" s="464">
        <v>1</v>
      </c>
      <c r="I29" s="465">
        <v>0</v>
      </c>
      <c r="J29" s="466">
        <v>0</v>
      </c>
      <c r="K29" s="467">
        <v>0</v>
      </c>
      <c r="L29" s="468">
        <v>2</v>
      </c>
      <c r="M29" s="465">
        <v>0</v>
      </c>
      <c r="N29" s="468">
        <v>0</v>
      </c>
      <c r="O29" s="465">
        <v>0</v>
      </c>
      <c r="P29" s="463">
        <v>1.6666666666666666E-2</v>
      </c>
      <c r="Q29" s="465">
        <v>0</v>
      </c>
      <c r="R29" s="463">
        <v>0</v>
      </c>
      <c r="S29" s="465">
        <v>0</v>
      </c>
      <c r="T29" s="463">
        <f t="shared" si="1"/>
        <v>1.6666666666666666E-2</v>
      </c>
      <c r="U29" s="470"/>
      <c r="AA29" s="368"/>
      <c r="AD29" s="369"/>
      <c r="AE29" s="394"/>
      <c r="AF29" s="395"/>
      <c r="AG29" s="404"/>
    </row>
    <row r="30" spans="1:33">
      <c r="A30" s="458" t="s">
        <v>74</v>
      </c>
      <c r="B30" s="459" t="s">
        <v>564</v>
      </c>
      <c r="C30" s="459" t="s">
        <v>594</v>
      </c>
      <c r="D30" s="460" t="s">
        <v>623</v>
      </c>
      <c r="E30" s="461" t="s">
        <v>153</v>
      </c>
      <c r="F30" s="462">
        <v>15</v>
      </c>
      <c r="G30" s="463">
        <f t="shared" si="0"/>
        <v>0.4</v>
      </c>
      <c r="H30" s="464">
        <v>0</v>
      </c>
      <c r="I30" s="465">
        <v>0</v>
      </c>
      <c r="J30" s="466">
        <v>0</v>
      </c>
      <c r="K30" s="467">
        <v>0</v>
      </c>
      <c r="L30" s="468">
        <v>1</v>
      </c>
      <c r="M30" s="465">
        <v>0</v>
      </c>
      <c r="N30" s="468">
        <v>0</v>
      </c>
      <c r="O30" s="465">
        <v>0</v>
      </c>
      <c r="P30" s="463">
        <v>8.8888888888888878E-2</v>
      </c>
      <c r="Q30" s="465">
        <v>0</v>
      </c>
      <c r="R30" s="463">
        <v>0</v>
      </c>
      <c r="S30" s="465">
        <v>0</v>
      </c>
      <c r="T30" s="463">
        <f t="shared" si="1"/>
        <v>8.8888888888888878E-2</v>
      </c>
      <c r="U30" s="470"/>
      <c r="AA30" s="368"/>
      <c r="AD30" s="369"/>
      <c r="AE30" s="365"/>
      <c r="AF30" s="405"/>
      <c r="AG30" s="404"/>
    </row>
    <row r="31" spans="1:33">
      <c r="A31" s="458" t="s">
        <v>74</v>
      </c>
      <c r="B31" s="459" t="s">
        <v>564</v>
      </c>
      <c r="C31" s="459" t="s">
        <v>599</v>
      </c>
      <c r="D31" s="460" t="s">
        <v>620</v>
      </c>
      <c r="E31" s="461" t="s">
        <v>619</v>
      </c>
      <c r="F31" s="462">
        <v>5</v>
      </c>
      <c r="G31" s="463">
        <f t="shared" si="0"/>
        <v>4.5</v>
      </c>
      <c r="H31" s="464">
        <v>0</v>
      </c>
      <c r="I31" s="465">
        <v>0</v>
      </c>
      <c r="J31" s="466">
        <v>0</v>
      </c>
      <c r="K31" s="467">
        <v>0</v>
      </c>
      <c r="L31" s="468">
        <v>1</v>
      </c>
      <c r="M31" s="465">
        <v>0</v>
      </c>
      <c r="N31" s="468">
        <v>0</v>
      </c>
      <c r="O31" s="465">
        <v>0</v>
      </c>
      <c r="P31" s="463">
        <v>3</v>
      </c>
      <c r="Q31" s="465">
        <v>0</v>
      </c>
      <c r="R31" s="463">
        <v>0</v>
      </c>
      <c r="S31" s="465">
        <v>0</v>
      </c>
      <c r="T31" s="463">
        <f t="shared" si="1"/>
        <v>3</v>
      </c>
      <c r="U31" s="470"/>
      <c r="AA31" s="368"/>
      <c r="AD31" s="369"/>
      <c r="AG31" s="404"/>
    </row>
    <row r="32" spans="1:33" ht="15.75">
      <c r="A32" s="459" t="s">
        <v>74</v>
      </c>
      <c r="B32" s="459" t="s">
        <v>75</v>
      </c>
      <c r="C32" s="459" t="s">
        <v>599</v>
      </c>
      <c r="D32" s="459" t="s">
        <v>76</v>
      </c>
      <c r="E32" s="459" t="s">
        <v>78</v>
      </c>
      <c r="F32" s="462">
        <v>6</v>
      </c>
      <c r="G32" s="463">
        <f t="shared" si="0"/>
        <v>36.72</v>
      </c>
      <c r="H32" s="464">
        <v>0.33</v>
      </c>
      <c r="I32" s="465">
        <v>0</v>
      </c>
      <c r="J32" s="466">
        <v>1</v>
      </c>
      <c r="K32" s="467">
        <v>0</v>
      </c>
      <c r="L32" s="468">
        <v>0.75</v>
      </c>
      <c r="M32" s="465">
        <v>0</v>
      </c>
      <c r="N32" s="468">
        <v>2</v>
      </c>
      <c r="O32" s="465">
        <v>0</v>
      </c>
      <c r="P32" s="463">
        <v>5</v>
      </c>
      <c r="Q32" s="465">
        <v>0</v>
      </c>
      <c r="R32" s="463">
        <v>5</v>
      </c>
      <c r="S32" s="465">
        <v>0</v>
      </c>
      <c r="T32" s="463">
        <f t="shared" si="1"/>
        <v>10</v>
      </c>
      <c r="U32" s="470"/>
      <c r="AA32" s="368"/>
      <c r="AD32" s="369"/>
      <c r="AE32" s="394"/>
      <c r="AF32" s="395"/>
      <c r="AG32" s="403"/>
    </row>
    <row r="33" spans="1:34">
      <c r="A33" s="459" t="s">
        <v>74</v>
      </c>
      <c r="B33" s="459" t="s">
        <v>80</v>
      </c>
      <c r="C33" s="459" t="s">
        <v>599</v>
      </c>
      <c r="D33" s="459" t="s">
        <v>76</v>
      </c>
      <c r="E33" s="459" t="s">
        <v>78</v>
      </c>
      <c r="F33" s="462">
        <v>6</v>
      </c>
      <c r="G33" s="463">
        <f t="shared" si="0"/>
        <v>36.72</v>
      </c>
      <c r="H33" s="464">
        <v>0.33</v>
      </c>
      <c r="I33" s="465">
        <v>0</v>
      </c>
      <c r="J33" s="466">
        <v>1</v>
      </c>
      <c r="K33" s="467">
        <v>0</v>
      </c>
      <c r="L33" s="468">
        <v>0.75</v>
      </c>
      <c r="M33" s="465">
        <v>0</v>
      </c>
      <c r="N33" s="468">
        <v>2</v>
      </c>
      <c r="O33" s="465">
        <v>0</v>
      </c>
      <c r="P33" s="463">
        <v>5</v>
      </c>
      <c r="Q33" s="465">
        <v>0</v>
      </c>
      <c r="R33" s="463">
        <v>5</v>
      </c>
      <c r="S33" s="465">
        <v>0</v>
      </c>
      <c r="T33" s="463">
        <f t="shared" si="1"/>
        <v>10</v>
      </c>
      <c r="U33" s="470"/>
      <c r="AA33" s="368"/>
      <c r="AD33" s="369"/>
      <c r="AF33" s="396"/>
    </row>
    <row r="34" spans="1:34">
      <c r="A34" s="459" t="s">
        <v>74</v>
      </c>
      <c r="B34" s="459" t="s">
        <v>3</v>
      </c>
      <c r="C34" s="459" t="s">
        <v>599</v>
      </c>
      <c r="D34" s="459" t="s">
        <v>76</v>
      </c>
      <c r="E34" s="459" t="s">
        <v>78</v>
      </c>
      <c r="F34" s="462">
        <v>6</v>
      </c>
      <c r="G34" s="463">
        <f t="shared" si="0"/>
        <v>70.56</v>
      </c>
      <c r="H34" s="464">
        <v>0.34</v>
      </c>
      <c r="I34" s="465">
        <v>0</v>
      </c>
      <c r="J34" s="466">
        <v>2</v>
      </c>
      <c r="K34" s="467">
        <v>0</v>
      </c>
      <c r="L34" s="468">
        <v>1.5</v>
      </c>
      <c r="M34" s="465">
        <v>0</v>
      </c>
      <c r="N34" s="468">
        <v>4</v>
      </c>
      <c r="O34" s="465">
        <v>0</v>
      </c>
      <c r="P34" s="463">
        <v>5</v>
      </c>
      <c r="Q34" s="465">
        <v>0</v>
      </c>
      <c r="R34" s="463">
        <v>5</v>
      </c>
      <c r="S34" s="465">
        <v>0</v>
      </c>
      <c r="T34" s="463">
        <f t="shared" si="1"/>
        <v>10</v>
      </c>
      <c r="U34" s="470"/>
      <c r="AA34" s="368"/>
      <c r="AD34" s="369"/>
    </row>
    <row r="35" spans="1:34">
      <c r="A35" s="459" t="s">
        <v>74</v>
      </c>
      <c r="B35" s="459" t="s">
        <v>3</v>
      </c>
      <c r="C35" s="459" t="s">
        <v>599</v>
      </c>
      <c r="D35" s="459" t="s">
        <v>81</v>
      </c>
      <c r="E35" s="459" t="s">
        <v>83</v>
      </c>
      <c r="F35" s="462">
        <v>6</v>
      </c>
      <c r="G35" s="463">
        <f t="shared" si="0"/>
        <v>81</v>
      </c>
      <c r="H35" s="464">
        <v>2</v>
      </c>
      <c r="I35" s="465">
        <v>0</v>
      </c>
      <c r="J35" s="466">
        <v>7</v>
      </c>
      <c r="K35" s="467">
        <v>0</v>
      </c>
      <c r="L35" s="468">
        <v>0</v>
      </c>
      <c r="M35" s="465">
        <v>0</v>
      </c>
      <c r="N35" s="468">
        <v>0</v>
      </c>
      <c r="O35" s="465">
        <v>0</v>
      </c>
      <c r="P35" s="463">
        <v>5</v>
      </c>
      <c r="Q35" s="465">
        <v>0</v>
      </c>
      <c r="R35" s="463">
        <v>5</v>
      </c>
      <c r="S35" s="465">
        <v>0</v>
      </c>
      <c r="T35" s="463">
        <f t="shared" si="1"/>
        <v>10</v>
      </c>
      <c r="U35" s="470"/>
      <c r="AA35" s="368"/>
      <c r="AD35" s="369"/>
    </row>
    <row r="36" spans="1:34">
      <c r="A36" s="459" t="s">
        <v>74</v>
      </c>
      <c r="B36" s="459" t="s">
        <v>3</v>
      </c>
      <c r="C36" s="459" t="s">
        <v>593</v>
      </c>
      <c r="D36" s="459" t="s">
        <v>4</v>
      </c>
      <c r="E36" s="459" t="s">
        <v>6</v>
      </c>
      <c r="F36" s="462">
        <v>24</v>
      </c>
      <c r="G36" s="463">
        <f t="shared" si="0"/>
        <v>4.3999999999999986</v>
      </c>
      <c r="H36" s="464">
        <v>3</v>
      </c>
      <c r="I36" s="465">
        <v>0</v>
      </c>
      <c r="J36" s="466">
        <v>0</v>
      </c>
      <c r="K36" s="467">
        <v>0</v>
      </c>
      <c r="L36" s="468">
        <v>8</v>
      </c>
      <c r="M36" s="465">
        <v>0</v>
      </c>
      <c r="N36" s="468">
        <v>0</v>
      </c>
      <c r="O36" s="465">
        <v>0</v>
      </c>
      <c r="P36" s="463">
        <v>5.5555555555555552E-2</v>
      </c>
      <c r="Q36" s="465">
        <v>0</v>
      </c>
      <c r="R36" s="463">
        <v>0</v>
      </c>
      <c r="S36" s="465">
        <v>0</v>
      </c>
      <c r="T36" s="463">
        <f t="shared" si="1"/>
        <v>5.5555555555555552E-2</v>
      </c>
      <c r="U36" s="469"/>
      <c r="AA36" s="368"/>
      <c r="AD36" s="369"/>
    </row>
    <row r="37" spans="1:34">
      <c r="A37" s="459" t="s">
        <v>74</v>
      </c>
      <c r="B37" s="459" t="s">
        <v>9</v>
      </c>
      <c r="C37" s="459" t="s">
        <v>599</v>
      </c>
      <c r="D37" s="459" t="s">
        <v>84</v>
      </c>
      <c r="E37" s="459" t="s">
        <v>86</v>
      </c>
      <c r="F37" s="462">
        <v>6</v>
      </c>
      <c r="G37" s="463">
        <f t="shared" si="0"/>
        <v>6.3000000000000007</v>
      </c>
      <c r="H37" s="464">
        <v>2</v>
      </c>
      <c r="I37" s="465">
        <v>0</v>
      </c>
      <c r="J37" s="466">
        <v>5</v>
      </c>
      <c r="K37" s="467">
        <v>0</v>
      </c>
      <c r="L37" s="468">
        <v>0</v>
      </c>
      <c r="M37" s="465">
        <v>0</v>
      </c>
      <c r="N37" s="468">
        <v>0</v>
      </c>
      <c r="O37" s="465">
        <v>0</v>
      </c>
      <c r="P37" s="463">
        <v>0.5</v>
      </c>
      <c r="Q37" s="465">
        <v>0</v>
      </c>
      <c r="R37" s="463">
        <v>0.5</v>
      </c>
      <c r="S37" s="465">
        <v>0</v>
      </c>
      <c r="T37" s="463">
        <f t="shared" si="1"/>
        <v>1</v>
      </c>
      <c r="U37" s="470"/>
      <c r="AA37" s="368"/>
      <c r="AD37" s="369"/>
    </row>
    <row r="38" spans="1:34" ht="15.75">
      <c r="A38" s="459" t="s">
        <v>74</v>
      </c>
      <c r="B38" s="459" t="s">
        <v>9</v>
      </c>
      <c r="C38" s="459" t="s">
        <v>599</v>
      </c>
      <c r="D38" s="459" t="s">
        <v>281</v>
      </c>
      <c r="E38" s="459" t="s">
        <v>283</v>
      </c>
      <c r="F38" s="462">
        <v>6</v>
      </c>
      <c r="G38" s="463">
        <f t="shared" si="0"/>
        <v>12.600000000000001</v>
      </c>
      <c r="H38" s="464">
        <v>0</v>
      </c>
      <c r="I38" s="465">
        <v>0</v>
      </c>
      <c r="J38" s="466">
        <v>0</v>
      </c>
      <c r="K38" s="467">
        <v>0</v>
      </c>
      <c r="L38" s="468">
        <v>2</v>
      </c>
      <c r="M38" s="465">
        <v>0</v>
      </c>
      <c r="N38" s="468">
        <v>5</v>
      </c>
      <c r="O38" s="465">
        <v>0</v>
      </c>
      <c r="P38" s="463">
        <v>1</v>
      </c>
      <c r="Q38" s="465">
        <v>0</v>
      </c>
      <c r="R38" s="463">
        <v>1</v>
      </c>
      <c r="S38" s="465">
        <v>0</v>
      </c>
      <c r="T38" s="463">
        <f t="shared" si="1"/>
        <v>2</v>
      </c>
      <c r="U38" s="470"/>
      <c r="AA38" s="368"/>
      <c r="AD38" s="369"/>
      <c r="AE38" s="394"/>
      <c r="AF38" s="397"/>
      <c r="AG38" s="406"/>
      <c r="AH38" s="396"/>
    </row>
    <row r="39" spans="1:34">
      <c r="A39" s="459" t="s">
        <v>74</v>
      </c>
      <c r="B39" s="459" t="s">
        <v>9</v>
      </c>
      <c r="C39" s="459" t="s">
        <v>599</v>
      </c>
      <c r="D39" s="459" t="s">
        <v>87</v>
      </c>
      <c r="E39" s="459" t="s">
        <v>89</v>
      </c>
      <c r="F39" s="462">
        <v>6</v>
      </c>
      <c r="G39" s="463">
        <f t="shared" si="0"/>
        <v>18.899999999999999</v>
      </c>
      <c r="H39" s="464">
        <v>0</v>
      </c>
      <c r="I39" s="465">
        <v>0</v>
      </c>
      <c r="J39" s="466">
        <v>0</v>
      </c>
      <c r="K39" s="467">
        <v>0</v>
      </c>
      <c r="L39" s="468">
        <v>2</v>
      </c>
      <c r="M39" s="465">
        <v>0</v>
      </c>
      <c r="N39" s="468">
        <v>5</v>
      </c>
      <c r="O39" s="465">
        <v>0</v>
      </c>
      <c r="P39" s="463">
        <v>1.4999999999999998</v>
      </c>
      <c r="Q39" s="465">
        <v>0</v>
      </c>
      <c r="R39" s="463">
        <v>1.4999999999999998</v>
      </c>
      <c r="S39" s="465">
        <v>0</v>
      </c>
      <c r="T39" s="463">
        <f t="shared" si="1"/>
        <v>2.9999999999999996</v>
      </c>
      <c r="U39" s="471"/>
      <c r="AA39" s="368"/>
      <c r="AD39" s="369"/>
      <c r="AF39" s="396"/>
    </row>
    <row r="40" spans="1:34" ht="15.75">
      <c r="A40" s="459" t="s">
        <v>74</v>
      </c>
      <c r="B40" s="459" t="s">
        <v>9</v>
      </c>
      <c r="C40" s="459" t="s">
        <v>593</v>
      </c>
      <c r="D40" s="459" t="s">
        <v>23</v>
      </c>
      <c r="E40" s="459" t="s">
        <v>6</v>
      </c>
      <c r="F40" s="462">
        <v>24</v>
      </c>
      <c r="G40" s="463">
        <f t="shared" si="0"/>
        <v>2.8</v>
      </c>
      <c r="H40" s="464">
        <v>0</v>
      </c>
      <c r="I40" s="465">
        <v>0</v>
      </c>
      <c r="J40" s="466">
        <v>0</v>
      </c>
      <c r="K40" s="467">
        <v>0</v>
      </c>
      <c r="L40" s="468">
        <v>7</v>
      </c>
      <c r="M40" s="465">
        <v>0</v>
      </c>
      <c r="N40" s="468">
        <v>0</v>
      </c>
      <c r="O40" s="465">
        <v>0</v>
      </c>
      <c r="P40" s="463">
        <v>5.5555555555555552E-2</v>
      </c>
      <c r="Q40" s="465">
        <v>0</v>
      </c>
      <c r="R40" s="463">
        <v>0</v>
      </c>
      <c r="S40" s="465">
        <v>0</v>
      </c>
      <c r="T40" s="463">
        <f t="shared" si="1"/>
        <v>5.5555555555555552E-2</v>
      </c>
      <c r="U40" s="470"/>
      <c r="AA40" s="368"/>
      <c r="AD40" s="369"/>
      <c r="AE40" s="398"/>
      <c r="AF40" s="399"/>
      <c r="AG40" s="407"/>
    </row>
    <row r="41" spans="1:34" ht="15.75">
      <c r="A41" s="459" t="s">
        <v>74</v>
      </c>
      <c r="B41" s="459" t="s">
        <v>9</v>
      </c>
      <c r="C41" s="459" t="s">
        <v>599</v>
      </c>
      <c r="D41" s="459" t="s">
        <v>90</v>
      </c>
      <c r="E41" s="459" t="s">
        <v>92</v>
      </c>
      <c r="F41" s="462">
        <v>6</v>
      </c>
      <c r="G41" s="463">
        <f t="shared" si="0"/>
        <v>58.5</v>
      </c>
      <c r="H41" s="464">
        <v>2</v>
      </c>
      <c r="I41" s="465">
        <v>0</v>
      </c>
      <c r="J41" s="466">
        <v>7</v>
      </c>
      <c r="K41" s="467">
        <v>0</v>
      </c>
      <c r="L41" s="468">
        <v>0</v>
      </c>
      <c r="M41" s="465">
        <v>0</v>
      </c>
      <c r="N41" s="468">
        <v>0</v>
      </c>
      <c r="O41" s="465">
        <v>0</v>
      </c>
      <c r="P41" s="463">
        <v>7.5</v>
      </c>
      <c r="Q41" s="465">
        <v>0</v>
      </c>
      <c r="R41" s="463">
        <v>2.5</v>
      </c>
      <c r="S41" s="465">
        <v>0</v>
      </c>
      <c r="T41" s="463">
        <f t="shared" si="1"/>
        <v>10</v>
      </c>
      <c r="U41" s="471"/>
      <c r="AA41" s="368"/>
      <c r="AD41" s="369"/>
      <c r="AE41" s="400"/>
      <c r="AF41" s="397"/>
      <c r="AG41" s="367"/>
    </row>
    <row r="42" spans="1:34">
      <c r="A42" s="459" t="s">
        <v>74</v>
      </c>
      <c r="B42" s="459" t="s">
        <v>9</v>
      </c>
      <c r="C42" s="459" t="s">
        <v>599</v>
      </c>
      <c r="D42" s="459" t="s">
        <v>93</v>
      </c>
      <c r="E42" s="459" t="s">
        <v>78</v>
      </c>
      <c r="F42" s="462">
        <v>6</v>
      </c>
      <c r="G42" s="463">
        <f t="shared" si="0"/>
        <v>99</v>
      </c>
      <c r="H42" s="464">
        <v>1</v>
      </c>
      <c r="I42" s="465">
        <v>0</v>
      </c>
      <c r="J42" s="466">
        <v>3</v>
      </c>
      <c r="K42" s="467">
        <v>0</v>
      </c>
      <c r="L42" s="468">
        <v>2</v>
      </c>
      <c r="M42" s="465">
        <v>0</v>
      </c>
      <c r="N42" s="468">
        <v>5</v>
      </c>
      <c r="O42" s="465">
        <v>0</v>
      </c>
      <c r="P42" s="463">
        <v>5</v>
      </c>
      <c r="Q42" s="465">
        <v>0</v>
      </c>
      <c r="R42" s="463">
        <v>5</v>
      </c>
      <c r="S42" s="465">
        <v>0</v>
      </c>
      <c r="T42" s="463">
        <f t="shared" si="1"/>
        <v>10</v>
      </c>
      <c r="U42" s="471"/>
      <c r="AA42" s="368"/>
      <c r="AD42" s="369"/>
      <c r="AF42" s="393"/>
      <c r="AG42" s="408"/>
    </row>
    <row r="43" spans="1:34">
      <c r="A43" s="459" t="s">
        <v>74</v>
      </c>
      <c r="B43" s="459" t="s">
        <v>3</v>
      </c>
      <c r="C43" s="459" t="s">
        <v>600</v>
      </c>
      <c r="D43" s="459" t="s">
        <v>94</v>
      </c>
      <c r="E43" s="459" t="s">
        <v>95</v>
      </c>
      <c r="F43" s="462">
        <v>6</v>
      </c>
      <c r="G43" s="463">
        <f t="shared" si="0"/>
        <v>18</v>
      </c>
      <c r="H43" s="464">
        <v>1</v>
      </c>
      <c r="I43" s="465">
        <v>0</v>
      </c>
      <c r="J43" s="466">
        <v>1</v>
      </c>
      <c r="K43" s="467">
        <v>0</v>
      </c>
      <c r="L43" s="468">
        <v>0</v>
      </c>
      <c r="M43" s="465">
        <v>0</v>
      </c>
      <c r="N43" s="468">
        <v>0</v>
      </c>
      <c r="O43" s="465">
        <v>0</v>
      </c>
      <c r="P43" s="463">
        <v>7.5</v>
      </c>
      <c r="Q43" s="465">
        <v>0</v>
      </c>
      <c r="R43" s="463">
        <v>2.5</v>
      </c>
      <c r="S43" s="465">
        <v>0</v>
      </c>
      <c r="T43" s="463">
        <f t="shared" si="1"/>
        <v>10</v>
      </c>
      <c r="U43" s="469"/>
      <c r="AA43" s="368"/>
      <c r="AD43" s="369"/>
      <c r="AG43" s="400"/>
    </row>
    <row r="44" spans="1:34">
      <c r="A44" s="459" t="s">
        <v>74</v>
      </c>
      <c r="B44" s="459" t="s">
        <v>3</v>
      </c>
      <c r="C44" s="459" t="s">
        <v>600</v>
      </c>
      <c r="D44" s="459" t="s">
        <v>98</v>
      </c>
      <c r="E44" s="459" t="s">
        <v>99</v>
      </c>
      <c r="F44" s="462">
        <v>6</v>
      </c>
      <c r="G44" s="463">
        <f t="shared" si="0"/>
        <v>18</v>
      </c>
      <c r="H44" s="464">
        <v>1</v>
      </c>
      <c r="I44" s="465">
        <v>0</v>
      </c>
      <c r="J44" s="466">
        <v>1</v>
      </c>
      <c r="K44" s="467">
        <v>0</v>
      </c>
      <c r="L44" s="468">
        <v>0</v>
      </c>
      <c r="M44" s="465">
        <v>0</v>
      </c>
      <c r="N44" s="468">
        <v>0</v>
      </c>
      <c r="O44" s="465">
        <v>0</v>
      </c>
      <c r="P44" s="463">
        <v>7.5</v>
      </c>
      <c r="Q44" s="465">
        <v>0</v>
      </c>
      <c r="R44" s="463">
        <v>2.5</v>
      </c>
      <c r="S44" s="465">
        <v>0</v>
      </c>
      <c r="T44" s="463">
        <f t="shared" si="1"/>
        <v>10</v>
      </c>
      <c r="U44" s="470"/>
      <c r="AA44" s="368"/>
      <c r="AD44" s="369"/>
      <c r="AE44" s="409"/>
      <c r="AF44" s="393"/>
      <c r="AG44" s="400"/>
    </row>
    <row r="45" spans="1:34">
      <c r="A45" s="459" t="s">
        <v>74</v>
      </c>
      <c r="B45" s="459" t="s">
        <v>9</v>
      </c>
      <c r="C45" s="459" t="s">
        <v>600</v>
      </c>
      <c r="D45" s="459" t="s">
        <v>100</v>
      </c>
      <c r="E45" s="459" t="s">
        <v>101</v>
      </c>
      <c r="F45" s="462">
        <v>6</v>
      </c>
      <c r="G45" s="463">
        <f t="shared" si="0"/>
        <v>20.25</v>
      </c>
      <c r="H45" s="464">
        <v>1</v>
      </c>
      <c r="I45" s="465">
        <v>0</v>
      </c>
      <c r="J45" s="466">
        <v>1.5</v>
      </c>
      <c r="K45" s="467">
        <v>0</v>
      </c>
      <c r="L45" s="468">
        <v>0</v>
      </c>
      <c r="M45" s="465">
        <v>0</v>
      </c>
      <c r="N45" s="468">
        <v>0</v>
      </c>
      <c r="O45" s="465">
        <v>0</v>
      </c>
      <c r="P45" s="463">
        <v>7.5</v>
      </c>
      <c r="Q45" s="465">
        <v>0</v>
      </c>
      <c r="R45" s="463">
        <v>2.5</v>
      </c>
      <c r="S45" s="465">
        <v>0</v>
      </c>
      <c r="T45" s="463">
        <f t="shared" si="1"/>
        <v>10</v>
      </c>
      <c r="U45" s="470"/>
      <c r="AA45" s="368"/>
      <c r="AD45" s="369"/>
      <c r="AF45" s="410"/>
      <c r="AG45" s="411"/>
    </row>
    <row r="46" spans="1:34">
      <c r="A46" s="459" t="s">
        <v>74</v>
      </c>
      <c r="B46" s="459" t="s">
        <v>3</v>
      </c>
      <c r="C46" s="459" t="s">
        <v>600</v>
      </c>
      <c r="D46" s="459" t="s">
        <v>100</v>
      </c>
      <c r="E46" s="459" t="s">
        <v>101</v>
      </c>
      <c r="F46" s="462">
        <v>6</v>
      </c>
      <c r="G46" s="463">
        <f t="shared" si="0"/>
        <v>20.25</v>
      </c>
      <c r="H46" s="464">
        <v>1</v>
      </c>
      <c r="I46" s="465">
        <v>0</v>
      </c>
      <c r="J46" s="466">
        <v>1.5</v>
      </c>
      <c r="K46" s="467">
        <v>0</v>
      </c>
      <c r="L46" s="468">
        <v>0</v>
      </c>
      <c r="M46" s="465">
        <v>0</v>
      </c>
      <c r="N46" s="468">
        <v>0</v>
      </c>
      <c r="O46" s="465">
        <v>0</v>
      </c>
      <c r="P46" s="463">
        <v>7.5</v>
      </c>
      <c r="Q46" s="465">
        <v>0</v>
      </c>
      <c r="R46" s="463">
        <v>2.5</v>
      </c>
      <c r="S46" s="465">
        <v>0</v>
      </c>
      <c r="T46" s="463">
        <f t="shared" si="1"/>
        <v>10</v>
      </c>
      <c r="U46" s="470"/>
      <c r="AA46" s="368"/>
      <c r="AD46" s="369"/>
    </row>
    <row r="47" spans="1:34">
      <c r="A47" s="459" t="s">
        <v>74</v>
      </c>
      <c r="B47" s="459" t="s">
        <v>9</v>
      </c>
      <c r="C47" s="459" t="s">
        <v>600</v>
      </c>
      <c r="D47" s="459" t="s">
        <v>106</v>
      </c>
      <c r="E47" s="459" t="s">
        <v>107</v>
      </c>
      <c r="F47" s="462">
        <v>6</v>
      </c>
      <c r="G47" s="463">
        <f t="shared" si="0"/>
        <v>22.5</v>
      </c>
      <c r="H47" s="464">
        <v>1</v>
      </c>
      <c r="I47" s="465">
        <v>0</v>
      </c>
      <c r="J47" s="466">
        <v>2</v>
      </c>
      <c r="K47" s="467">
        <v>0</v>
      </c>
      <c r="L47" s="468">
        <v>0</v>
      </c>
      <c r="M47" s="465">
        <v>0</v>
      </c>
      <c r="N47" s="468">
        <v>0</v>
      </c>
      <c r="O47" s="465">
        <v>0</v>
      </c>
      <c r="P47" s="463">
        <v>7.5</v>
      </c>
      <c r="Q47" s="465">
        <v>0</v>
      </c>
      <c r="R47" s="463">
        <v>2.5</v>
      </c>
      <c r="S47" s="465">
        <v>0</v>
      </c>
      <c r="T47" s="463">
        <f t="shared" si="1"/>
        <v>10</v>
      </c>
      <c r="U47" s="470"/>
      <c r="AA47" s="368"/>
      <c r="AD47" s="369"/>
    </row>
    <row r="48" spans="1:34">
      <c r="A48" s="459" t="s">
        <v>74</v>
      </c>
      <c r="B48" s="459" t="s">
        <v>9</v>
      </c>
      <c r="C48" s="459" t="s">
        <v>600</v>
      </c>
      <c r="D48" s="459" t="s">
        <v>108</v>
      </c>
      <c r="E48" s="459" t="s">
        <v>109</v>
      </c>
      <c r="F48" s="462">
        <v>6</v>
      </c>
      <c r="G48" s="463">
        <f t="shared" si="0"/>
        <v>15</v>
      </c>
      <c r="H48" s="464">
        <v>1</v>
      </c>
      <c r="I48" s="465">
        <v>0</v>
      </c>
      <c r="J48" s="466">
        <v>2</v>
      </c>
      <c r="K48" s="467">
        <v>0</v>
      </c>
      <c r="L48" s="468">
        <v>0</v>
      </c>
      <c r="M48" s="465">
        <v>0</v>
      </c>
      <c r="N48" s="468">
        <v>0</v>
      </c>
      <c r="O48" s="465">
        <v>0</v>
      </c>
      <c r="P48" s="463">
        <v>5</v>
      </c>
      <c r="Q48" s="465">
        <v>0</v>
      </c>
      <c r="R48" s="463">
        <v>1.6666666666666667</v>
      </c>
      <c r="S48" s="465">
        <v>0</v>
      </c>
      <c r="T48" s="463">
        <f t="shared" si="1"/>
        <v>6.666666666666667</v>
      </c>
      <c r="U48" s="471"/>
      <c r="AA48" s="368"/>
      <c r="AD48" s="369"/>
    </row>
    <row r="49" spans="1:33">
      <c r="A49" s="458" t="s">
        <v>74</v>
      </c>
      <c r="B49" s="459" t="s">
        <v>24</v>
      </c>
      <c r="C49" s="459" t="s">
        <v>600</v>
      </c>
      <c r="D49" s="459" t="s">
        <v>25</v>
      </c>
      <c r="E49" s="459" t="s">
        <v>27</v>
      </c>
      <c r="F49" s="462">
        <v>6</v>
      </c>
      <c r="G49" s="463">
        <f t="shared" si="0"/>
        <v>15.997599999999998</v>
      </c>
      <c r="H49" s="464">
        <v>0</v>
      </c>
      <c r="I49" s="465">
        <v>0</v>
      </c>
      <c r="J49" s="466">
        <v>0</v>
      </c>
      <c r="K49" s="467">
        <v>0</v>
      </c>
      <c r="L49" s="468">
        <v>1</v>
      </c>
      <c r="M49" s="465">
        <v>0</v>
      </c>
      <c r="N49" s="468">
        <v>1</v>
      </c>
      <c r="O49" s="465">
        <v>0</v>
      </c>
      <c r="P49" s="463">
        <v>3.3320000000000003</v>
      </c>
      <c r="Q49" s="465">
        <v>0</v>
      </c>
      <c r="R49" s="463">
        <v>5.5555555555555562</v>
      </c>
      <c r="S49" s="465">
        <v>0</v>
      </c>
      <c r="T49" s="463">
        <f t="shared" si="1"/>
        <v>8.8875555555555561</v>
      </c>
      <c r="U49" s="470"/>
      <c r="AA49" s="368"/>
      <c r="AD49" s="369"/>
    </row>
    <row r="50" spans="1:33">
      <c r="A50" s="458" t="s">
        <v>74</v>
      </c>
      <c r="B50" s="459" t="s">
        <v>9</v>
      </c>
      <c r="C50" s="459" t="s">
        <v>600</v>
      </c>
      <c r="D50" s="458" t="s">
        <v>29</v>
      </c>
      <c r="E50" s="459" t="s">
        <v>31</v>
      </c>
      <c r="F50" s="462">
        <v>12</v>
      </c>
      <c r="G50" s="463">
        <f t="shared" si="0"/>
        <v>0.24</v>
      </c>
      <c r="H50" s="464">
        <v>4</v>
      </c>
      <c r="I50" s="465">
        <v>0</v>
      </c>
      <c r="J50" s="466">
        <v>0</v>
      </c>
      <c r="K50" s="467">
        <v>0</v>
      </c>
      <c r="L50" s="468">
        <v>0</v>
      </c>
      <c r="M50" s="465">
        <v>0</v>
      </c>
      <c r="N50" s="468">
        <v>0</v>
      </c>
      <c r="O50" s="465">
        <v>0</v>
      </c>
      <c r="P50" s="463">
        <v>1.6666666666666666E-2</v>
      </c>
      <c r="Q50" s="465">
        <v>0</v>
      </c>
      <c r="R50" s="463">
        <v>0</v>
      </c>
      <c r="S50" s="465">
        <v>0</v>
      </c>
      <c r="T50" s="463">
        <f t="shared" si="1"/>
        <v>1.6666666666666666E-2</v>
      </c>
      <c r="U50" s="470"/>
      <c r="AA50" s="368"/>
      <c r="AD50" s="369"/>
    </row>
    <row r="51" spans="1:33">
      <c r="A51" s="459" t="s">
        <v>74</v>
      </c>
      <c r="B51" s="459" t="s">
        <v>3</v>
      </c>
      <c r="C51" s="459" t="s">
        <v>600</v>
      </c>
      <c r="D51" s="459" t="s">
        <v>29</v>
      </c>
      <c r="E51" s="459" t="s">
        <v>31</v>
      </c>
      <c r="F51" s="462">
        <v>12</v>
      </c>
      <c r="G51" s="463">
        <f t="shared" si="0"/>
        <v>0.48</v>
      </c>
      <c r="H51" s="464">
        <v>5</v>
      </c>
      <c r="I51" s="465">
        <v>0</v>
      </c>
      <c r="J51" s="466">
        <v>0</v>
      </c>
      <c r="K51" s="467">
        <v>0</v>
      </c>
      <c r="L51" s="468">
        <v>3</v>
      </c>
      <c r="M51" s="465">
        <v>0</v>
      </c>
      <c r="N51" s="468">
        <v>0</v>
      </c>
      <c r="O51" s="465">
        <v>0</v>
      </c>
      <c r="P51" s="463">
        <v>1.6666666666666666E-2</v>
      </c>
      <c r="Q51" s="465">
        <v>0</v>
      </c>
      <c r="R51" s="463">
        <v>0</v>
      </c>
      <c r="S51" s="465">
        <v>0</v>
      </c>
      <c r="T51" s="463">
        <f t="shared" si="1"/>
        <v>1.6666666666666666E-2</v>
      </c>
      <c r="U51" s="470"/>
      <c r="AA51" s="368"/>
      <c r="AD51" s="369"/>
    </row>
    <row r="52" spans="1:33">
      <c r="A52" s="459" t="s">
        <v>110</v>
      </c>
      <c r="B52" s="459" t="s">
        <v>75</v>
      </c>
      <c r="C52" s="459" t="s">
        <v>599</v>
      </c>
      <c r="D52" s="459" t="s">
        <v>111</v>
      </c>
      <c r="E52" s="459" t="s">
        <v>113</v>
      </c>
      <c r="F52" s="462">
        <v>6</v>
      </c>
      <c r="G52" s="463">
        <f t="shared" si="0"/>
        <v>29.25</v>
      </c>
      <c r="H52" s="464">
        <v>0</v>
      </c>
      <c r="I52" s="465">
        <v>0</v>
      </c>
      <c r="J52" s="466">
        <v>0</v>
      </c>
      <c r="K52" s="467">
        <v>0</v>
      </c>
      <c r="L52" s="468">
        <v>1</v>
      </c>
      <c r="M52" s="465">
        <v>0</v>
      </c>
      <c r="N52" s="468">
        <v>2</v>
      </c>
      <c r="O52" s="465">
        <v>0</v>
      </c>
      <c r="P52" s="463">
        <v>3.75</v>
      </c>
      <c r="Q52" s="465">
        <v>0</v>
      </c>
      <c r="R52" s="463">
        <v>6.25</v>
      </c>
      <c r="S52" s="465">
        <v>0</v>
      </c>
      <c r="T52" s="463">
        <f t="shared" si="1"/>
        <v>10</v>
      </c>
      <c r="U52" s="470"/>
      <c r="AA52" s="368"/>
      <c r="AD52" s="369"/>
    </row>
    <row r="53" spans="1:33">
      <c r="A53" s="459" t="s">
        <v>110</v>
      </c>
      <c r="B53" s="459" t="s">
        <v>80</v>
      </c>
      <c r="C53" s="459" t="s">
        <v>599</v>
      </c>
      <c r="D53" s="459" t="s">
        <v>111</v>
      </c>
      <c r="E53" s="459" t="s">
        <v>113</v>
      </c>
      <c r="F53" s="462">
        <v>6</v>
      </c>
      <c r="G53" s="463">
        <f t="shared" si="0"/>
        <v>29.25</v>
      </c>
      <c r="H53" s="464">
        <v>0</v>
      </c>
      <c r="I53" s="465">
        <v>0</v>
      </c>
      <c r="J53" s="466">
        <v>0</v>
      </c>
      <c r="K53" s="467">
        <v>0</v>
      </c>
      <c r="L53" s="468">
        <v>1</v>
      </c>
      <c r="M53" s="465">
        <v>0</v>
      </c>
      <c r="N53" s="468">
        <v>2</v>
      </c>
      <c r="O53" s="465">
        <v>0</v>
      </c>
      <c r="P53" s="463">
        <v>3.75</v>
      </c>
      <c r="Q53" s="465">
        <v>0</v>
      </c>
      <c r="R53" s="463">
        <v>6.25</v>
      </c>
      <c r="S53" s="465">
        <v>0</v>
      </c>
      <c r="T53" s="463">
        <f t="shared" si="1"/>
        <v>10</v>
      </c>
      <c r="U53" s="470"/>
      <c r="AA53" s="368"/>
      <c r="AD53" s="369"/>
    </row>
    <row r="54" spans="1:33">
      <c r="A54" s="459" t="s">
        <v>110</v>
      </c>
      <c r="B54" s="459" t="s">
        <v>3</v>
      </c>
      <c r="C54" s="459" t="s">
        <v>599</v>
      </c>
      <c r="D54" s="459" t="s">
        <v>111</v>
      </c>
      <c r="E54" s="459" t="s">
        <v>113</v>
      </c>
      <c r="F54" s="462">
        <v>6</v>
      </c>
      <c r="G54" s="463">
        <f t="shared" si="0"/>
        <v>58.5</v>
      </c>
      <c r="H54" s="464">
        <v>0</v>
      </c>
      <c r="I54" s="465">
        <v>0</v>
      </c>
      <c r="J54" s="466">
        <v>0</v>
      </c>
      <c r="K54" s="467">
        <v>0</v>
      </c>
      <c r="L54" s="468">
        <v>2</v>
      </c>
      <c r="M54" s="465">
        <v>0</v>
      </c>
      <c r="N54" s="468">
        <v>4</v>
      </c>
      <c r="O54" s="465">
        <v>0</v>
      </c>
      <c r="P54" s="463">
        <v>3.75</v>
      </c>
      <c r="Q54" s="465">
        <v>0</v>
      </c>
      <c r="R54" s="463">
        <v>6.25</v>
      </c>
      <c r="S54" s="465">
        <v>0</v>
      </c>
      <c r="T54" s="463">
        <f t="shared" si="1"/>
        <v>10</v>
      </c>
      <c r="U54" s="470"/>
      <c r="AA54" s="368"/>
      <c r="AD54" s="369"/>
      <c r="AG54" s="400"/>
    </row>
    <row r="55" spans="1:33">
      <c r="A55" s="459" t="s">
        <v>110</v>
      </c>
      <c r="B55" s="459" t="s">
        <v>9</v>
      </c>
      <c r="C55" s="459" t="s">
        <v>593</v>
      </c>
      <c r="D55" s="459" t="s">
        <v>23</v>
      </c>
      <c r="E55" s="459" t="s">
        <v>6</v>
      </c>
      <c r="F55" s="462">
        <v>24</v>
      </c>
      <c r="G55" s="463">
        <f t="shared" si="0"/>
        <v>0.8</v>
      </c>
      <c r="H55" s="464">
        <v>0</v>
      </c>
      <c r="I55" s="465">
        <v>0</v>
      </c>
      <c r="J55" s="466">
        <v>0</v>
      </c>
      <c r="K55" s="467">
        <v>0</v>
      </c>
      <c r="L55" s="468">
        <v>2</v>
      </c>
      <c r="M55" s="465">
        <v>0</v>
      </c>
      <c r="N55" s="468">
        <v>0</v>
      </c>
      <c r="O55" s="465">
        <v>0</v>
      </c>
      <c r="P55" s="463">
        <v>5.5555555555555552E-2</v>
      </c>
      <c r="Q55" s="465">
        <v>0</v>
      </c>
      <c r="R55" s="463">
        <v>0</v>
      </c>
      <c r="S55" s="465">
        <v>0</v>
      </c>
      <c r="T55" s="463">
        <f t="shared" si="1"/>
        <v>5.5555555555555552E-2</v>
      </c>
      <c r="U55" s="469"/>
      <c r="AA55" s="368"/>
      <c r="AD55" s="369"/>
    </row>
    <row r="56" spans="1:33">
      <c r="A56" s="459" t="s">
        <v>110</v>
      </c>
      <c r="B56" s="459" t="s">
        <v>75</v>
      </c>
      <c r="C56" s="459" t="s">
        <v>599</v>
      </c>
      <c r="D56" s="459" t="s">
        <v>114</v>
      </c>
      <c r="E56" s="459" t="s">
        <v>116</v>
      </c>
      <c r="F56" s="462">
        <v>6</v>
      </c>
      <c r="G56" s="463">
        <f t="shared" si="0"/>
        <v>27</v>
      </c>
      <c r="H56" s="464">
        <v>1</v>
      </c>
      <c r="I56" s="465">
        <v>0</v>
      </c>
      <c r="J56" s="466">
        <v>2</v>
      </c>
      <c r="K56" s="467">
        <v>0</v>
      </c>
      <c r="L56" s="468">
        <v>0</v>
      </c>
      <c r="M56" s="465">
        <v>0</v>
      </c>
      <c r="N56" s="468">
        <v>0</v>
      </c>
      <c r="O56" s="465">
        <v>0</v>
      </c>
      <c r="P56" s="463">
        <v>5</v>
      </c>
      <c r="Q56" s="465">
        <v>0</v>
      </c>
      <c r="R56" s="463">
        <v>5</v>
      </c>
      <c r="S56" s="465">
        <v>0</v>
      </c>
      <c r="T56" s="463">
        <f t="shared" si="1"/>
        <v>10</v>
      </c>
      <c r="U56" s="469"/>
      <c r="AA56" s="368"/>
      <c r="AD56" s="369"/>
    </row>
    <row r="57" spans="1:33">
      <c r="A57" s="459" t="s">
        <v>110</v>
      </c>
      <c r="B57" s="459" t="s">
        <v>80</v>
      </c>
      <c r="C57" s="459" t="s">
        <v>599</v>
      </c>
      <c r="D57" s="459" t="s">
        <v>117</v>
      </c>
      <c r="E57" s="459" t="s">
        <v>119</v>
      </c>
      <c r="F57" s="462">
        <v>6</v>
      </c>
      <c r="G57" s="463">
        <f t="shared" si="0"/>
        <v>31.5</v>
      </c>
      <c r="H57" s="464">
        <v>1</v>
      </c>
      <c r="I57" s="465">
        <v>0</v>
      </c>
      <c r="J57" s="466">
        <v>2</v>
      </c>
      <c r="K57" s="467">
        <v>0</v>
      </c>
      <c r="L57" s="468">
        <v>0</v>
      </c>
      <c r="M57" s="465">
        <v>0</v>
      </c>
      <c r="N57" s="468">
        <v>0</v>
      </c>
      <c r="O57" s="465">
        <v>0</v>
      </c>
      <c r="P57" s="463">
        <v>2.5</v>
      </c>
      <c r="Q57" s="465">
        <v>0</v>
      </c>
      <c r="R57" s="463">
        <v>7.5</v>
      </c>
      <c r="S57" s="465">
        <v>0</v>
      </c>
      <c r="T57" s="463">
        <f t="shared" si="1"/>
        <v>10</v>
      </c>
      <c r="U57" s="470"/>
      <c r="AA57" s="368"/>
      <c r="AD57" s="369"/>
    </row>
    <row r="58" spans="1:33">
      <c r="A58" s="459" t="s">
        <v>110</v>
      </c>
      <c r="B58" s="459" t="s">
        <v>80</v>
      </c>
      <c r="C58" s="459" t="s">
        <v>599</v>
      </c>
      <c r="D58" s="459" t="s">
        <v>120</v>
      </c>
      <c r="E58" s="459" t="s">
        <v>122</v>
      </c>
      <c r="F58" s="462">
        <v>6</v>
      </c>
      <c r="G58" s="463">
        <f t="shared" si="0"/>
        <v>27</v>
      </c>
      <c r="H58" s="464">
        <v>0</v>
      </c>
      <c r="I58" s="465">
        <v>0</v>
      </c>
      <c r="J58" s="466">
        <v>0</v>
      </c>
      <c r="K58" s="467">
        <v>0</v>
      </c>
      <c r="L58" s="468">
        <v>1</v>
      </c>
      <c r="M58" s="465">
        <v>0</v>
      </c>
      <c r="N58" s="468">
        <v>2</v>
      </c>
      <c r="O58" s="465">
        <v>0</v>
      </c>
      <c r="P58" s="463">
        <v>5</v>
      </c>
      <c r="Q58" s="465">
        <v>0</v>
      </c>
      <c r="R58" s="463">
        <v>5</v>
      </c>
      <c r="S58" s="465">
        <v>0</v>
      </c>
      <c r="T58" s="463">
        <f t="shared" si="1"/>
        <v>10</v>
      </c>
      <c r="U58" s="470"/>
      <c r="AA58" s="368"/>
      <c r="AD58" s="369"/>
    </row>
    <row r="59" spans="1:33">
      <c r="A59" s="459" t="s">
        <v>110</v>
      </c>
      <c r="B59" s="459" t="s">
        <v>80</v>
      </c>
      <c r="C59" s="459" t="s">
        <v>599</v>
      </c>
      <c r="D59" s="459" t="s">
        <v>123</v>
      </c>
      <c r="E59" s="459" t="s">
        <v>125</v>
      </c>
      <c r="F59" s="462">
        <v>6</v>
      </c>
      <c r="G59" s="463">
        <f t="shared" si="0"/>
        <v>27</v>
      </c>
      <c r="H59" s="464">
        <v>0</v>
      </c>
      <c r="I59" s="465">
        <v>0</v>
      </c>
      <c r="J59" s="466">
        <v>0</v>
      </c>
      <c r="K59" s="467">
        <v>0</v>
      </c>
      <c r="L59" s="468">
        <v>1</v>
      </c>
      <c r="M59" s="465">
        <v>0</v>
      </c>
      <c r="N59" s="468">
        <v>2</v>
      </c>
      <c r="O59" s="465">
        <v>0</v>
      </c>
      <c r="P59" s="463">
        <v>5</v>
      </c>
      <c r="Q59" s="465">
        <v>0</v>
      </c>
      <c r="R59" s="463">
        <v>5</v>
      </c>
      <c r="S59" s="465">
        <v>0</v>
      </c>
      <c r="T59" s="463">
        <f t="shared" si="1"/>
        <v>10</v>
      </c>
      <c r="U59" s="470"/>
      <c r="AA59" s="368"/>
      <c r="AD59" s="369"/>
    </row>
    <row r="60" spans="1:33">
      <c r="A60" s="459" t="s">
        <v>110</v>
      </c>
      <c r="B60" s="459" t="s">
        <v>80</v>
      </c>
      <c r="C60" s="459" t="s">
        <v>599</v>
      </c>
      <c r="D60" s="459" t="s">
        <v>126</v>
      </c>
      <c r="E60" s="459" t="s">
        <v>127</v>
      </c>
      <c r="F60" s="462">
        <v>6</v>
      </c>
      <c r="G60" s="463">
        <f t="shared" si="0"/>
        <v>45</v>
      </c>
      <c r="H60" s="464">
        <v>1</v>
      </c>
      <c r="I60" s="465">
        <v>0</v>
      </c>
      <c r="J60" s="466">
        <v>4</v>
      </c>
      <c r="K60" s="467">
        <v>0</v>
      </c>
      <c r="L60" s="468">
        <v>0</v>
      </c>
      <c r="M60" s="465">
        <v>0</v>
      </c>
      <c r="N60" s="468">
        <v>0</v>
      </c>
      <c r="O60" s="465">
        <v>0</v>
      </c>
      <c r="P60" s="463">
        <v>5</v>
      </c>
      <c r="Q60" s="465">
        <v>0</v>
      </c>
      <c r="R60" s="463">
        <v>5</v>
      </c>
      <c r="S60" s="465">
        <v>0</v>
      </c>
      <c r="T60" s="463">
        <f t="shared" si="1"/>
        <v>10</v>
      </c>
      <c r="U60" s="470"/>
      <c r="AA60" s="368"/>
      <c r="AD60" s="369"/>
    </row>
    <row r="61" spans="1:33">
      <c r="A61" s="459" t="s">
        <v>110</v>
      </c>
      <c r="B61" s="459" t="s">
        <v>80</v>
      </c>
      <c r="C61" s="459" t="s">
        <v>599</v>
      </c>
      <c r="D61" s="459" t="s">
        <v>128</v>
      </c>
      <c r="E61" s="459" t="s">
        <v>130</v>
      </c>
      <c r="F61" s="462">
        <v>6</v>
      </c>
      <c r="G61" s="463">
        <f t="shared" si="0"/>
        <v>45</v>
      </c>
      <c r="H61" s="464">
        <v>0</v>
      </c>
      <c r="I61" s="465">
        <v>0</v>
      </c>
      <c r="J61" s="466">
        <v>0</v>
      </c>
      <c r="K61" s="467">
        <v>0</v>
      </c>
      <c r="L61" s="468">
        <v>1</v>
      </c>
      <c r="M61" s="465">
        <v>0</v>
      </c>
      <c r="N61" s="468">
        <v>3</v>
      </c>
      <c r="O61" s="465">
        <v>0</v>
      </c>
      <c r="P61" s="463">
        <v>2.5</v>
      </c>
      <c r="Q61" s="465">
        <v>0</v>
      </c>
      <c r="R61" s="463">
        <v>7.5</v>
      </c>
      <c r="S61" s="465">
        <v>0</v>
      </c>
      <c r="T61" s="463">
        <f t="shared" si="1"/>
        <v>10</v>
      </c>
      <c r="U61" s="471"/>
      <c r="AA61" s="368"/>
      <c r="AD61" s="369"/>
    </row>
    <row r="62" spans="1:33">
      <c r="A62" s="459" t="s">
        <v>110</v>
      </c>
      <c r="B62" s="459" t="s">
        <v>80</v>
      </c>
      <c r="C62" s="459" t="s">
        <v>593</v>
      </c>
      <c r="D62" s="459" t="s">
        <v>131</v>
      </c>
      <c r="E62" s="459" t="s">
        <v>6</v>
      </c>
      <c r="F62" s="462">
        <v>24</v>
      </c>
      <c r="G62" s="463">
        <f t="shared" si="0"/>
        <v>2.4000000000000004</v>
      </c>
      <c r="H62" s="464">
        <v>1</v>
      </c>
      <c r="I62" s="465">
        <v>0</v>
      </c>
      <c r="J62" s="466">
        <v>0</v>
      </c>
      <c r="K62" s="467">
        <v>0</v>
      </c>
      <c r="L62" s="468">
        <v>5</v>
      </c>
      <c r="M62" s="465">
        <v>0</v>
      </c>
      <c r="N62" s="468">
        <v>0</v>
      </c>
      <c r="O62" s="465">
        <v>0</v>
      </c>
      <c r="P62" s="463">
        <v>5.5555555555555552E-2</v>
      </c>
      <c r="Q62" s="465">
        <v>0</v>
      </c>
      <c r="R62" s="463">
        <v>0</v>
      </c>
      <c r="S62" s="465">
        <v>0</v>
      </c>
      <c r="T62" s="463">
        <f t="shared" si="1"/>
        <v>5.5555555555555552E-2</v>
      </c>
      <c r="U62" s="471"/>
      <c r="AA62" s="368"/>
      <c r="AD62" s="369"/>
    </row>
    <row r="63" spans="1:33">
      <c r="A63" s="459" t="s">
        <v>110</v>
      </c>
      <c r="B63" s="459" t="s">
        <v>80</v>
      </c>
      <c r="C63" s="459" t="s">
        <v>600</v>
      </c>
      <c r="D63" s="459" t="s">
        <v>132</v>
      </c>
      <c r="E63" s="459" t="s">
        <v>134</v>
      </c>
      <c r="F63" s="462">
        <v>6</v>
      </c>
      <c r="G63" s="463">
        <f t="shared" si="0"/>
        <v>18</v>
      </c>
      <c r="H63" s="464">
        <v>1</v>
      </c>
      <c r="I63" s="465">
        <v>0</v>
      </c>
      <c r="J63" s="466">
        <v>1</v>
      </c>
      <c r="K63" s="467">
        <v>0</v>
      </c>
      <c r="L63" s="468">
        <v>0</v>
      </c>
      <c r="M63" s="465">
        <v>0</v>
      </c>
      <c r="N63" s="468">
        <v>0</v>
      </c>
      <c r="O63" s="465">
        <v>0</v>
      </c>
      <c r="P63" s="463">
        <v>5</v>
      </c>
      <c r="Q63" s="465">
        <v>0</v>
      </c>
      <c r="R63" s="463">
        <v>5</v>
      </c>
      <c r="S63" s="465">
        <v>0</v>
      </c>
      <c r="T63" s="463">
        <f t="shared" si="1"/>
        <v>10</v>
      </c>
      <c r="U63" s="470"/>
      <c r="AA63" s="368"/>
      <c r="AD63" s="369"/>
    </row>
    <row r="64" spans="1:33">
      <c r="A64" s="459" t="s">
        <v>110</v>
      </c>
      <c r="B64" s="459" t="s">
        <v>80</v>
      </c>
      <c r="C64" s="459" t="s">
        <v>600</v>
      </c>
      <c r="D64" s="459" t="s">
        <v>135</v>
      </c>
      <c r="E64" s="459" t="s">
        <v>137</v>
      </c>
      <c r="F64" s="462">
        <v>6</v>
      </c>
      <c r="G64" s="463">
        <f t="shared" si="0"/>
        <v>18</v>
      </c>
      <c r="H64" s="464">
        <v>1</v>
      </c>
      <c r="I64" s="465">
        <v>0</v>
      </c>
      <c r="J64" s="466">
        <v>1</v>
      </c>
      <c r="K64" s="467">
        <v>0</v>
      </c>
      <c r="L64" s="468">
        <v>0</v>
      </c>
      <c r="M64" s="465">
        <v>0</v>
      </c>
      <c r="N64" s="468">
        <v>0</v>
      </c>
      <c r="O64" s="465">
        <v>0</v>
      </c>
      <c r="P64" s="463">
        <v>5</v>
      </c>
      <c r="Q64" s="465">
        <v>0</v>
      </c>
      <c r="R64" s="463">
        <v>5</v>
      </c>
      <c r="S64" s="465">
        <v>0</v>
      </c>
      <c r="T64" s="463">
        <f t="shared" si="1"/>
        <v>10</v>
      </c>
      <c r="U64" s="470"/>
      <c r="AA64" s="368"/>
      <c r="AD64" s="369"/>
      <c r="AF64" s="371"/>
    </row>
    <row r="65" spans="1:33">
      <c r="A65" s="458" t="s">
        <v>110</v>
      </c>
      <c r="B65" s="459" t="s">
        <v>9</v>
      </c>
      <c r="C65" s="459" t="s">
        <v>600</v>
      </c>
      <c r="D65" s="459" t="s">
        <v>138</v>
      </c>
      <c r="E65" s="459" t="s">
        <v>140</v>
      </c>
      <c r="F65" s="462">
        <v>6</v>
      </c>
      <c r="G65" s="463">
        <f t="shared" si="0"/>
        <v>18</v>
      </c>
      <c r="H65" s="464">
        <v>1</v>
      </c>
      <c r="I65" s="465">
        <v>0</v>
      </c>
      <c r="J65" s="466">
        <v>1</v>
      </c>
      <c r="K65" s="467">
        <v>0</v>
      </c>
      <c r="L65" s="468">
        <v>0</v>
      </c>
      <c r="M65" s="465">
        <v>0</v>
      </c>
      <c r="N65" s="468">
        <v>0</v>
      </c>
      <c r="O65" s="465">
        <v>0</v>
      </c>
      <c r="P65" s="463">
        <v>7.5</v>
      </c>
      <c r="Q65" s="465">
        <v>0</v>
      </c>
      <c r="R65" s="463">
        <v>2.5</v>
      </c>
      <c r="S65" s="465">
        <v>0</v>
      </c>
      <c r="T65" s="463">
        <f t="shared" si="1"/>
        <v>10</v>
      </c>
      <c r="U65" s="470"/>
      <c r="AA65" s="368"/>
      <c r="AD65" s="369"/>
    </row>
    <row r="66" spans="1:33">
      <c r="A66" s="458" t="s">
        <v>110</v>
      </c>
      <c r="B66" s="459" t="s">
        <v>24</v>
      </c>
      <c r="C66" s="459" t="s">
        <v>600</v>
      </c>
      <c r="D66" s="459" t="s">
        <v>25</v>
      </c>
      <c r="E66" s="459" t="s">
        <v>27</v>
      </c>
      <c r="F66" s="462">
        <v>6</v>
      </c>
      <c r="G66" s="463">
        <f t="shared" si="0"/>
        <v>9.0009000000000015</v>
      </c>
      <c r="H66" s="464">
        <v>0</v>
      </c>
      <c r="I66" s="465">
        <v>0</v>
      </c>
      <c r="J66" s="466">
        <v>0</v>
      </c>
      <c r="K66" s="467">
        <v>0</v>
      </c>
      <c r="L66" s="468">
        <v>1</v>
      </c>
      <c r="M66" s="465">
        <v>0</v>
      </c>
      <c r="N66" s="468">
        <v>1</v>
      </c>
      <c r="O66" s="465">
        <v>0</v>
      </c>
      <c r="P66" s="463">
        <v>1.6671666666666667</v>
      </c>
      <c r="Q66" s="465">
        <v>0</v>
      </c>
      <c r="R66" s="463">
        <v>3.3333333333333335</v>
      </c>
      <c r="S66" s="465">
        <v>0</v>
      </c>
      <c r="T66" s="463">
        <f t="shared" si="1"/>
        <v>5.0005000000000006</v>
      </c>
      <c r="U66" s="471"/>
      <c r="AA66" s="368"/>
      <c r="AD66" s="369"/>
    </row>
    <row r="67" spans="1:33">
      <c r="A67" s="458" t="s">
        <v>110</v>
      </c>
      <c r="B67" s="459" t="s">
        <v>34</v>
      </c>
      <c r="C67" s="459" t="s">
        <v>593</v>
      </c>
      <c r="D67" s="459" t="s">
        <v>69</v>
      </c>
      <c r="E67" s="459" t="s">
        <v>6</v>
      </c>
      <c r="F67" s="462">
        <v>18</v>
      </c>
      <c r="G67" s="463">
        <f t="shared" si="0"/>
        <v>0.4</v>
      </c>
      <c r="H67" s="464">
        <v>0</v>
      </c>
      <c r="I67" s="465">
        <v>0</v>
      </c>
      <c r="J67" s="466">
        <v>0</v>
      </c>
      <c r="K67" s="467">
        <v>0</v>
      </c>
      <c r="L67" s="468">
        <v>1</v>
      </c>
      <c r="M67" s="465">
        <v>0</v>
      </c>
      <c r="N67" s="468">
        <v>0</v>
      </c>
      <c r="O67" s="465">
        <v>0</v>
      </c>
      <c r="P67" s="463">
        <v>7.407407407407407E-2</v>
      </c>
      <c r="Q67" s="465">
        <v>0</v>
      </c>
      <c r="R67" s="463">
        <v>0</v>
      </c>
      <c r="S67" s="465">
        <v>0</v>
      </c>
      <c r="T67" s="463">
        <f t="shared" si="1"/>
        <v>7.407407407407407E-2</v>
      </c>
      <c r="U67" s="470"/>
      <c r="AA67" s="368"/>
      <c r="AD67" s="369"/>
      <c r="AG67" s="400"/>
    </row>
    <row r="68" spans="1:33">
      <c r="A68" s="459" t="s">
        <v>110</v>
      </c>
      <c r="B68" s="459" t="s">
        <v>70</v>
      </c>
      <c r="C68" s="459" t="s">
        <v>599</v>
      </c>
      <c r="D68" s="459" t="s">
        <v>141</v>
      </c>
      <c r="E68" s="459" t="s">
        <v>143</v>
      </c>
      <c r="F68" s="462">
        <v>5</v>
      </c>
      <c r="G68" s="463">
        <f t="shared" si="0"/>
        <v>22.5</v>
      </c>
      <c r="H68" s="464">
        <v>1</v>
      </c>
      <c r="I68" s="465">
        <v>0</v>
      </c>
      <c r="J68" s="466">
        <v>2</v>
      </c>
      <c r="K68" s="467">
        <v>0</v>
      </c>
      <c r="L68" s="468">
        <v>0</v>
      </c>
      <c r="M68" s="465">
        <v>0</v>
      </c>
      <c r="N68" s="468">
        <v>0</v>
      </c>
      <c r="O68" s="465">
        <v>0</v>
      </c>
      <c r="P68" s="463">
        <v>3</v>
      </c>
      <c r="Q68" s="465">
        <v>0</v>
      </c>
      <c r="R68" s="463">
        <v>6</v>
      </c>
      <c r="S68" s="465">
        <v>0</v>
      </c>
      <c r="T68" s="463">
        <f t="shared" si="1"/>
        <v>9</v>
      </c>
      <c r="U68" s="470"/>
      <c r="AA68" s="368"/>
      <c r="AD68" s="369"/>
    </row>
    <row r="69" spans="1:33">
      <c r="A69" s="459" t="s">
        <v>110</v>
      </c>
      <c r="B69" s="459" t="s">
        <v>70</v>
      </c>
      <c r="C69" s="459" t="s">
        <v>599</v>
      </c>
      <c r="D69" s="459" t="s">
        <v>145</v>
      </c>
      <c r="E69" s="459" t="s">
        <v>147</v>
      </c>
      <c r="F69" s="462">
        <v>5</v>
      </c>
      <c r="G69" s="463">
        <f t="shared" si="0"/>
        <v>22.5</v>
      </c>
      <c r="H69" s="464">
        <v>0</v>
      </c>
      <c r="I69" s="465">
        <v>0</v>
      </c>
      <c r="J69" s="466">
        <v>0</v>
      </c>
      <c r="K69" s="467">
        <v>0</v>
      </c>
      <c r="L69" s="468">
        <v>1</v>
      </c>
      <c r="M69" s="465">
        <v>0</v>
      </c>
      <c r="N69" s="468">
        <v>2</v>
      </c>
      <c r="O69" s="465">
        <v>0</v>
      </c>
      <c r="P69" s="463">
        <v>3</v>
      </c>
      <c r="Q69" s="465">
        <v>0</v>
      </c>
      <c r="R69" s="463">
        <v>6</v>
      </c>
      <c r="S69" s="465">
        <v>0</v>
      </c>
      <c r="T69" s="463">
        <f t="shared" si="1"/>
        <v>9</v>
      </c>
      <c r="U69" s="470"/>
      <c r="AA69" s="368"/>
      <c r="AD69" s="369"/>
    </row>
    <row r="70" spans="1:33">
      <c r="A70" s="459" t="s">
        <v>110</v>
      </c>
      <c r="B70" s="459" t="s">
        <v>70</v>
      </c>
      <c r="C70" s="459" t="s">
        <v>599</v>
      </c>
      <c r="D70" s="459" t="s">
        <v>148</v>
      </c>
      <c r="E70" s="459" t="s">
        <v>150</v>
      </c>
      <c r="F70" s="462">
        <v>5</v>
      </c>
      <c r="G70" s="463">
        <f t="shared" si="0"/>
        <v>11.25</v>
      </c>
      <c r="H70" s="464">
        <v>0</v>
      </c>
      <c r="I70" s="465">
        <v>0</v>
      </c>
      <c r="J70" s="466">
        <v>0</v>
      </c>
      <c r="K70" s="467">
        <v>0</v>
      </c>
      <c r="L70" s="468">
        <v>1</v>
      </c>
      <c r="M70" s="465">
        <v>0</v>
      </c>
      <c r="N70" s="468">
        <v>2</v>
      </c>
      <c r="O70" s="465">
        <v>0</v>
      </c>
      <c r="P70" s="463">
        <v>1.5</v>
      </c>
      <c r="Q70" s="465">
        <v>0</v>
      </c>
      <c r="R70" s="463">
        <v>3</v>
      </c>
      <c r="S70" s="465">
        <v>0</v>
      </c>
      <c r="T70" s="463">
        <f t="shared" si="1"/>
        <v>4.5</v>
      </c>
      <c r="U70" s="470"/>
      <c r="AA70" s="368"/>
      <c r="AD70" s="369"/>
    </row>
    <row r="71" spans="1:33">
      <c r="A71" s="459" t="s">
        <v>110</v>
      </c>
      <c r="B71" s="459" t="s">
        <v>70</v>
      </c>
      <c r="C71" s="459" t="s">
        <v>594</v>
      </c>
      <c r="D71" s="459" t="s">
        <v>151</v>
      </c>
      <c r="E71" s="459" t="s">
        <v>153</v>
      </c>
      <c r="F71" s="462">
        <v>15</v>
      </c>
      <c r="G71" s="463">
        <f t="shared" si="0"/>
        <v>2</v>
      </c>
      <c r="H71" s="464">
        <v>4</v>
      </c>
      <c r="I71" s="465">
        <v>0</v>
      </c>
      <c r="J71" s="466">
        <v>0</v>
      </c>
      <c r="K71" s="467">
        <v>0</v>
      </c>
      <c r="L71" s="468">
        <v>1</v>
      </c>
      <c r="M71" s="465">
        <v>0</v>
      </c>
      <c r="N71" s="468">
        <v>0</v>
      </c>
      <c r="O71" s="465">
        <v>0</v>
      </c>
      <c r="P71" s="463">
        <v>8.8888888888888878E-2</v>
      </c>
      <c r="Q71" s="465">
        <v>0</v>
      </c>
      <c r="R71" s="463">
        <v>0</v>
      </c>
      <c r="S71" s="465">
        <v>0</v>
      </c>
      <c r="T71" s="463">
        <f t="shared" si="1"/>
        <v>8.8888888888888878E-2</v>
      </c>
      <c r="U71" s="470"/>
      <c r="AA71" s="368"/>
      <c r="AD71" s="369"/>
    </row>
    <row r="72" spans="1:33">
      <c r="A72" s="459" t="s">
        <v>110</v>
      </c>
      <c r="B72" s="459" t="s">
        <v>70</v>
      </c>
      <c r="C72" s="459" t="s">
        <v>600</v>
      </c>
      <c r="D72" s="459" t="s">
        <v>154</v>
      </c>
      <c r="E72" s="459" t="s">
        <v>156</v>
      </c>
      <c r="F72" s="462">
        <v>5</v>
      </c>
      <c r="G72" s="463">
        <f t="shared" si="0"/>
        <v>18</v>
      </c>
      <c r="H72" s="464">
        <v>1</v>
      </c>
      <c r="I72" s="465">
        <v>0</v>
      </c>
      <c r="J72" s="466">
        <v>1</v>
      </c>
      <c r="K72" s="467">
        <v>0</v>
      </c>
      <c r="L72" s="468">
        <v>0</v>
      </c>
      <c r="M72" s="465">
        <v>0</v>
      </c>
      <c r="N72" s="468">
        <v>0</v>
      </c>
      <c r="O72" s="465">
        <v>0</v>
      </c>
      <c r="P72" s="463">
        <v>9</v>
      </c>
      <c r="Q72" s="465">
        <v>0</v>
      </c>
      <c r="R72" s="463">
        <v>3</v>
      </c>
      <c r="S72" s="465">
        <v>0</v>
      </c>
      <c r="T72" s="463">
        <f t="shared" si="1"/>
        <v>12</v>
      </c>
      <c r="U72" s="470"/>
      <c r="AA72" s="368"/>
      <c r="AD72" s="369"/>
    </row>
    <row r="73" spans="1:33">
      <c r="A73" s="459" t="s">
        <v>110</v>
      </c>
      <c r="B73" s="459" t="s">
        <v>70</v>
      </c>
      <c r="C73" s="459" t="s">
        <v>600</v>
      </c>
      <c r="D73" s="459" t="s">
        <v>157</v>
      </c>
      <c r="E73" s="459" t="s">
        <v>159</v>
      </c>
      <c r="F73" s="462">
        <v>5</v>
      </c>
      <c r="G73" s="463">
        <f t="shared" si="0"/>
        <v>18</v>
      </c>
      <c r="H73" s="464">
        <v>1</v>
      </c>
      <c r="I73" s="465">
        <v>0</v>
      </c>
      <c r="J73" s="466">
        <v>1</v>
      </c>
      <c r="K73" s="467">
        <v>0</v>
      </c>
      <c r="L73" s="468">
        <v>0</v>
      </c>
      <c r="M73" s="465">
        <v>0</v>
      </c>
      <c r="N73" s="468">
        <v>0</v>
      </c>
      <c r="O73" s="465">
        <v>0</v>
      </c>
      <c r="P73" s="463">
        <v>6</v>
      </c>
      <c r="Q73" s="465">
        <v>0</v>
      </c>
      <c r="R73" s="463">
        <v>6</v>
      </c>
      <c r="S73" s="465">
        <v>0</v>
      </c>
      <c r="T73" s="463">
        <f t="shared" si="1"/>
        <v>12</v>
      </c>
      <c r="U73" s="471"/>
      <c r="AA73" s="368"/>
      <c r="AD73" s="369"/>
    </row>
    <row r="74" spans="1:33">
      <c r="A74" s="458" t="s">
        <v>110</v>
      </c>
      <c r="B74" s="459" t="s">
        <v>70</v>
      </c>
      <c r="C74" s="459" t="s">
        <v>600</v>
      </c>
      <c r="D74" s="458" t="s">
        <v>604</v>
      </c>
      <c r="E74" s="459" t="s">
        <v>603</v>
      </c>
      <c r="F74" s="462">
        <v>5</v>
      </c>
      <c r="G74" s="463">
        <f t="shared" si="0"/>
        <v>9</v>
      </c>
      <c r="H74" s="464">
        <v>1</v>
      </c>
      <c r="I74" s="465">
        <v>0</v>
      </c>
      <c r="J74" s="466">
        <v>1</v>
      </c>
      <c r="K74" s="467">
        <v>0</v>
      </c>
      <c r="L74" s="468">
        <v>0</v>
      </c>
      <c r="M74" s="465">
        <v>0</v>
      </c>
      <c r="N74" s="468">
        <v>0</v>
      </c>
      <c r="O74" s="465">
        <v>0</v>
      </c>
      <c r="P74" s="463">
        <v>4.5</v>
      </c>
      <c r="Q74" s="465">
        <v>0</v>
      </c>
      <c r="R74" s="463">
        <v>1.5</v>
      </c>
      <c r="S74" s="465">
        <v>0</v>
      </c>
      <c r="T74" s="463">
        <f t="shared" si="1"/>
        <v>6</v>
      </c>
      <c r="U74" s="470"/>
      <c r="AA74" s="368"/>
      <c r="AD74" s="369"/>
    </row>
    <row r="75" spans="1:33">
      <c r="A75" s="458" t="s">
        <v>110</v>
      </c>
      <c r="B75" s="459" t="s">
        <v>9</v>
      </c>
      <c r="C75" s="459" t="s">
        <v>600</v>
      </c>
      <c r="D75" s="459" t="s">
        <v>29</v>
      </c>
      <c r="E75" s="459" t="s">
        <v>31</v>
      </c>
      <c r="F75" s="462">
        <v>12</v>
      </c>
      <c r="G75" s="463">
        <f t="shared" si="0"/>
        <v>0.12</v>
      </c>
      <c r="H75" s="464">
        <v>2</v>
      </c>
      <c r="I75" s="465">
        <v>0</v>
      </c>
      <c r="J75" s="466">
        <v>0</v>
      </c>
      <c r="K75" s="467">
        <v>0</v>
      </c>
      <c r="L75" s="468">
        <v>0</v>
      </c>
      <c r="M75" s="465">
        <v>0</v>
      </c>
      <c r="N75" s="468">
        <v>0</v>
      </c>
      <c r="O75" s="465">
        <v>0</v>
      </c>
      <c r="P75" s="463">
        <v>1.6666666666666666E-2</v>
      </c>
      <c r="Q75" s="465">
        <v>0</v>
      </c>
      <c r="R75" s="463">
        <v>0</v>
      </c>
      <c r="S75" s="465">
        <v>0</v>
      </c>
      <c r="T75" s="463">
        <f t="shared" si="1"/>
        <v>1.6666666666666666E-2</v>
      </c>
      <c r="U75" s="470"/>
      <c r="AA75" s="368"/>
      <c r="AD75" s="369"/>
    </row>
    <row r="76" spans="1:33">
      <c r="A76" s="459" t="s">
        <v>110</v>
      </c>
      <c r="B76" s="459" t="s">
        <v>80</v>
      </c>
      <c r="C76" s="459" t="s">
        <v>600</v>
      </c>
      <c r="D76" s="459" t="s">
        <v>29</v>
      </c>
      <c r="E76" s="459" t="s">
        <v>31</v>
      </c>
      <c r="F76" s="462">
        <v>12</v>
      </c>
      <c r="G76" s="463">
        <f>((((H76+L76)*P76)+((I76+M76)*Q76)+((J76+N76)*R76)+((K76+O76)*S76))*F76)/10*3</f>
        <v>0.24</v>
      </c>
      <c r="H76" s="464">
        <v>2</v>
      </c>
      <c r="I76" s="465">
        <v>0</v>
      </c>
      <c r="J76" s="466">
        <v>0</v>
      </c>
      <c r="K76" s="467">
        <v>0</v>
      </c>
      <c r="L76" s="468">
        <v>2</v>
      </c>
      <c r="M76" s="465">
        <v>0</v>
      </c>
      <c r="N76" s="468">
        <v>0</v>
      </c>
      <c r="O76" s="465">
        <v>0</v>
      </c>
      <c r="P76" s="463">
        <v>1.6666666666666666E-2</v>
      </c>
      <c r="Q76" s="465">
        <v>0</v>
      </c>
      <c r="R76" s="463">
        <v>0</v>
      </c>
      <c r="S76" s="465">
        <v>0</v>
      </c>
      <c r="T76" s="463">
        <f>SUM(P76:S76)</f>
        <v>1.6666666666666666E-2</v>
      </c>
      <c r="U76" s="470"/>
      <c r="AA76" s="368"/>
      <c r="AD76" s="369"/>
    </row>
    <row r="77" spans="1:33">
      <c r="A77" s="458" t="s">
        <v>110</v>
      </c>
      <c r="B77" s="459" t="s">
        <v>3</v>
      </c>
      <c r="C77" s="459" t="s">
        <v>600</v>
      </c>
      <c r="D77" s="459" t="s">
        <v>29</v>
      </c>
      <c r="E77" s="459" t="s">
        <v>31</v>
      </c>
      <c r="F77" s="462">
        <v>12</v>
      </c>
      <c r="G77" s="463">
        <f t="shared" si="0"/>
        <v>0.12</v>
      </c>
      <c r="H77" s="464">
        <v>0</v>
      </c>
      <c r="I77" s="465">
        <v>0</v>
      </c>
      <c r="J77" s="466">
        <v>0</v>
      </c>
      <c r="K77" s="467">
        <v>0</v>
      </c>
      <c r="L77" s="468">
        <v>2</v>
      </c>
      <c r="M77" s="465">
        <v>0</v>
      </c>
      <c r="N77" s="468">
        <v>0</v>
      </c>
      <c r="O77" s="465">
        <v>0</v>
      </c>
      <c r="P77" s="463">
        <v>1.6666666666666666E-2</v>
      </c>
      <c r="Q77" s="465">
        <v>0</v>
      </c>
      <c r="R77" s="463">
        <v>0</v>
      </c>
      <c r="S77" s="465">
        <v>0</v>
      </c>
      <c r="T77" s="463">
        <f t="shared" si="1"/>
        <v>1.6666666666666666E-2</v>
      </c>
      <c r="U77" s="470"/>
      <c r="AA77" s="368"/>
      <c r="AD77" s="369"/>
    </row>
    <row r="78" spans="1:33">
      <c r="A78" s="459" t="s">
        <v>160</v>
      </c>
      <c r="B78" s="459" t="s">
        <v>9</v>
      </c>
      <c r="C78" s="459" t="s">
        <v>599</v>
      </c>
      <c r="D78" s="459" t="s">
        <v>218</v>
      </c>
      <c r="E78" s="459" t="s">
        <v>220</v>
      </c>
      <c r="F78" s="462">
        <v>6</v>
      </c>
      <c r="G78" s="463">
        <f t="shared" si="0"/>
        <v>7.0256250000000016</v>
      </c>
      <c r="H78" s="464">
        <v>2</v>
      </c>
      <c r="I78" s="465">
        <v>0</v>
      </c>
      <c r="J78" s="466">
        <v>5</v>
      </c>
      <c r="K78" s="467">
        <v>0</v>
      </c>
      <c r="L78" s="468">
        <v>0.33</v>
      </c>
      <c r="M78" s="465">
        <v>0</v>
      </c>
      <c r="N78" s="468">
        <v>0.5</v>
      </c>
      <c r="O78" s="465">
        <v>0</v>
      </c>
      <c r="P78" s="463">
        <v>0.9375</v>
      </c>
      <c r="Q78" s="465">
        <v>0</v>
      </c>
      <c r="R78" s="463">
        <v>0.3125</v>
      </c>
      <c r="S78" s="465">
        <v>0</v>
      </c>
      <c r="T78" s="463">
        <f t="shared" si="1"/>
        <v>1.25</v>
      </c>
      <c r="U78" s="471"/>
      <c r="AA78" s="368"/>
      <c r="AD78" s="369"/>
    </row>
    <row r="79" spans="1:33">
      <c r="A79" s="459" t="s">
        <v>160</v>
      </c>
      <c r="B79" s="459" t="s">
        <v>75</v>
      </c>
      <c r="C79" s="459" t="s">
        <v>599</v>
      </c>
      <c r="D79" s="459" t="s">
        <v>218</v>
      </c>
      <c r="E79" s="459" t="s">
        <v>220</v>
      </c>
      <c r="F79" s="462">
        <v>6</v>
      </c>
      <c r="G79" s="463">
        <f t="shared" ref="G79:G143" si="2">((((H79+L79)*P79)+((I79+M79)*Q79)+((J79+N79)*R79)+((K79+O79)*S79))*F79)/10*3</f>
        <v>3.3806249999999993</v>
      </c>
      <c r="H79" s="464">
        <v>1</v>
      </c>
      <c r="I79" s="465">
        <v>0</v>
      </c>
      <c r="J79" s="466">
        <v>2</v>
      </c>
      <c r="K79" s="467">
        <v>0</v>
      </c>
      <c r="L79" s="468">
        <v>0.17</v>
      </c>
      <c r="M79" s="465">
        <v>0</v>
      </c>
      <c r="N79" s="468">
        <v>0.5</v>
      </c>
      <c r="O79" s="465">
        <v>0</v>
      </c>
      <c r="P79" s="463">
        <v>0.9375</v>
      </c>
      <c r="Q79" s="465">
        <v>0</v>
      </c>
      <c r="R79" s="463">
        <v>0.3125</v>
      </c>
      <c r="S79" s="465">
        <v>0</v>
      </c>
      <c r="T79" s="463">
        <f t="shared" ref="T79:T143" si="3">SUM(P79:S79)</f>
        <v>1.25</v>
      </c>
      <c r="U79" s="470"/>
      <c r="AA79" s="368"/>
      <c r="AD79" s="369"/>
      <c r="AE79" s="412"/>
      <c r="AF79" s="412"/>
      <c r="AG79" s="413"/>
    </row>
    <row r="80" spans="1:33">
      <c r="A80" s="459" t="s">
        <v>160</v>
      </c>
      <c r="B80" s="459" t="s">
        <v>80</v>
      </c>
      <c r="C80" s="459" t="s">
        <v>599</v>
      </c>
      <c r="D80" s="459" t="s">
        <v>218</v>
      </c>
      <c r="E80" s="459" t="s">
        <v>220</v>
      </c>
      <c r="F80" s="462">
        <v>6</v>
      </c>
      <c r="G80" s="463">
        <f t="shared" si="2"/>
        <v>3.3806249999999993</v>
      </c>
      <c r="H80" s="464">
        <v>1</v>
      </c>
      <c r="I80" s="465">
        <v>0</v>
      </c>
      <c r="J80" s="466">
        <v>2</v>
      </c>
      <c r="K80" s="467">
        <v>0</v>
      </c>
      <c r="L80" s="468">
        <v>0.17</v>
      </c>
      <c r="M80" s="465">
        <v>0</v>
      </c>
      <c r="N80" s="468">
        <v>0.5</v>
      </c>
      <c r="O80" s="465">
        <v>0</v>
      </c>
      <c r="P80" s="463">
        <v>0.9375</v>
      </c>
      <c r="Q80" s="465">
        <v>0</v>
      </c>
      <c r="R80" s="463">
        <v>0.3125</v>
      </c>
      <c r="S80" s="465">
        <v>0</v>
      </c>
      <c r="T80" s="463">
        <f t="shared" si="3"/>
        <v>1.25</v>
      </c>
      <c r="U80" s="470"/>
      <c r="AA80" s="368"/>
      <c r="AD80" s="369"/>
    </row>
    <row r="81" spans="1:31">
      <c r="A81" s="459" t="s">
        <v>160</v>
      </c>
      <c r="B81" s="459" t="s">
        <v>3</v>
      </c>
      <c r="C81" s="459" t="s">
        <v>599</v>
      </c>
      <c r="D81" s="459" t="s">
        <v>218</v>
      </c>
      <c r="E81" s="459" t="s">
        <v>220</v>
      </c>
      <c r="F81" s="462">
        <v>6</v>
      </c>
      <c r="G81" s="463">
        <f t="shared" si="2"/>
        <v>4.2131250000000007</v>
      </c>
      <c r="H81" s="464">
        <v>1</v>
      </c>
      <c r="I81" s="465">
        <v>0</v>
      </c>
      <c r="J81" s="466">
        <v>3</v>
      </c>
      <c r="K81" s="467">
        <v>0</v>
      </c>
      <c r="L81" s="468">
        <v>0.33</v>
      </c>
      <c r="M81" s="465">
        <v>0</v>
      </c>
      <c r="N81" s="468">
        <v>0.5</v>
      </c>
      <c r="O81" s="465">
        <v>0</v>
      </c>
      <c r="P81" s="463">
        <v>0.9375</v>
      </c>
      <c r="Q81" s="465">
        <v>0</v>
      </c>
      <c r="R81" s="463">
        <v>0.3125</v>
      </c>
      <c r="S81" s="465">
        <v>0</v>
      </c>
      <c r="T81" s="463">
        <f t="shared" si="3"/>
        <v>1.25</v>
      </c>
      <c r="U81" s="470"/>
      <c r="AA81" s="368"/>
      <c r="AD81" s="369"/>
    </row>
    <row r="82" spans="1:31">
      <c r="A82" s="459" t="s">
        <v>160</v>
      </c>
      <c r="B82" s="459" t="s">
        <v>9</v>
      </c>
      <c r="C82" s="459" t="s">
        <v>600</v>
      </c>
      <c r="D82" s="459" t="s">
        <v>459</v>
      </c>
      <c r="E82" s="459" t="s">
        <v>479</v>
      </c>
      <c r="F82" s="462">
        <v>6</v>
      </c>
      <c r="G82" s="463">
        <f t="shared" si="2"/>
        <v>3.6001799999999999</v>
      </c>
      <c r="H82" s="464">
        <v>0</v>
      </c>
      <c r="I82" s="465">
        <v>0</v>
      </c>
      <c r="J82" s="466">
        <v>0</v>
      </c>
      <c r="K82" s="467">
        <v>0</v>
      </c>
      <c r="L82" s="468">
        <v>0.2</v>
      </c>
      <c r="M82" s="465">
        <v>0</v>
      </c>
      <c r="N82" s="468">
        <v>0.4</v>
      </c>
      <c r="O82" s="465">
        <v>0</v>
      </c>
      <c r="P82" s="463">
        <v>3.3334999999999995</v>
      </c>
      <c r="Q82" s="465">
        <v>0</v>
      </c>
      <c r="R82" s="463">
        <v>3.3334999999999995</v>
      </c>
      <c r="S82" s="465">
        <v>0</v>
      </c>
      <c r="T82" s="463">
        <f t="shared" si="3"/>
        <v>6.6669999999999989</v>
      </c>
      <c r="U82" s="471"/>
      <c r="AA82" s="368"/>
      <c r="AD82" s="369"/>
    </row>
    <row r="83" spans="1:31">
      <c r="A83" s="459" t="s">
        <v>160</v>
      </c>
      <c r="B83" s="459" t="s">
        <v>75</v>
      </c>
      <c r="C83" s="459" t="s">
        <v>600</v>
      </c>
      <c r="D83" s="459" t="s">
        <v>459</v>
      </c>
      <c r="E83" s="459" t="s">
        <v>479</v>
      </c>
      <c r="F83" s="462">
        <v>6</v>
      </c>
      <c r="G83" s="463">
        <f t="shared" si="2"/>
        <v>3.6001799999999999</v>
      </c>
      <c r="H83" s="464">
        <v>0</v>
      </c>
      <c r="I83" s="465">
        <v>0</v>
      </c>
      <c r="J83" s="466">
        <v>0</v>
      </c>
      <c r="K83" s="467">
        <v>0</v>
      </c>
      <c r="L83" s="468">
        <v>0.2</v>
      </c>
      <c r="M83" s="465">
        <v>0</v>
      </c>
      <c r="N83" s="468">
        <v>0.4</v>
      </c>
      <c r="O83" s="465">
        <v>0</v>
      </c>
      <c r="P83" s="463">
        <v>3.3334999999999995</v>
      </c>
      <c r="Q83" s="465">
        <v>0</v>
      </c>
      <c r="R83" s="463">
        <v>3.3334999999999995</v>
      </c>
      <c r="S83" s="465">
        <v>0</v>
      </c>
      <c r="T83" s="463">
        <f t="shared" si="3"/>
        <v>6.6669999999999989</v>
      </c>
      <c r="U83" s="470"/>
      <c r="AA83" s="368"/>
      <c r="AD83" s="369"/>
    </row>
    <row r="84" spans="1:31">
      <c r="A84" s="459" t="s">
        <v>160</v>
      </c>
      <c r="B84" s="459" t="s">
        <v>34</v>
      </c>
      <c r="C84" s="459" t="s">
        <v>600</v>
      </c>
      <c r="D84" s="459" t="s">
        <v>459</v>
      </c>
      <c r="E84" s="459" t="s">
        <v>479</v>
      </c>
      <c r="F84" s="462">
        <v>6</v>
      </c>
      <c r="G84" s="463">
        <f t="shared" si="2"/>
        <v>3.6001799999999999</v>
      </c>
      <c r="H84" s="464">
        <v>0</v>
      </c>
      <c r="I84" s="465">
        <v>0</v>
      </c>
      <c r="J84" s="466">
        <v>0</v>
      </c>
      <c r="K84" s="467">
        <v>0</v>
      </c>
      <c r="L84" s="468">
        <v>0.2</v>
      </c>
      <c r="M84" s="465">
        <v>0</v>
      </c>
      <c r="N84" s="468">
        <v>0.4</v>
      </c>
      <c r="O84" s="465">
        <v>0</v>
      </c>
      <c r="P84" s="463">
        <v>3.3334999999999995</v>
      </c>
      <c r="Q84" s="465">
        <v>0</v>
      </c>
      <c r="R84" s="463">
        <v>3.3334999999999995</v>
      </c>
      <c r="S84" s="465">
        <v>0</v>
      </c>
      <c r="T84" s="463">
        <f t="shared" si="3"/>
        <v>6.6669999999999989</v>
      </c>
      <c r="U84" s="470"/>
      <c r="AA84" s="368"/>
      <c r="AD84" s="369"/>
      <c r="AE84" s="414"/>
    </row>
    <row r="85" spans="1:31">
      <c r="A85" s="459" t="s">
        <v>160</v>
      </c>
      <c r="B85" s="459" t="s">
        <v>80</v>
      </c>
      <c r="C85" s="459" t="s">
        <v>600</v>
      </c>
      <c r="D85" s="459" t="s">
        <v>459</v>
      </c>
      <c r="E85" s="459" t="s">
        <v>479</v>
      </c>
      <c r="F85" s="462">
        <v>6</v>
      </c>
      <c r="G85" s="463">
        <f t="shared" si="2"/>
        <v>3.6001799999999999</v>
      </c>
      <c r="H85" s="464">
        <v>0</v>
      </c>
      <c r="I85" s="465">
        <v>0</v>
      </c>
      <c r="J85" s="466">
        <v>0</v>
      </c>
      <c r="K85" s="467">
        <v>0</v>
      </c>
      <c r="L85" s="468">
        <v>0.2</v>
      </c>
      <c r="M85" s="465">
        <v>0</v>
      </c>
      <c r="N85" s="468">
        <v>0.4</v>
      </c>
      <c r="O85" s="465">
        <v>0</v>
      </c>
      <c r="P85" s="463">
        <v>3.3334999999999995</v>
      </c>
      <c r="Q85" s="465">
        <v>0</v>
      </c>
      <c r="R85" s="463">
        <v>3.3334999999999995</v>
      </c>
      <c r="S85" s="465">
        <v>0</v>
      </c>
      <c r="T85" s="463">
        <f t="shared" si="3"/>
        <v>6.6669999999999989</v>
      </c>
      <c r="U85" s="470"/>
      <c r="AA85" s="368"/>
      <c r="AD85" s="369"/>
      <c r="AE85" s="414"/>
    </row>
    <row r="86" spans="1:31">
      <c r="A86" s="459" t="s">
        <v>160</v>
      </c>
      <c r="B86" s="459" t="s">
        <v>3</v>
      </c>
      <c r="C86" s="459" t="s">
        <v>600</v>
      </c>
      <c r="D86" s="459" t="s">
        <v>459</v>
      </c>
      <c r="E86" s="459" t="s">
        <v>479</v>
      </c>
      <c r="F86" s="462">
        <v>6</v>
      </c>
      <c r="G86" s="463">
        <f t="shared" si="2"/>
        <v>3.6001799999999999</v>
      </c>
      <c r="H86" s="464">
        <v>0</v>
      </c>
      <c r="I86" s="465">
        <v>0</v>
      </c>
      <c r="J86" s="466">
        <v>0</v>
      </c>
      <c r="K86" s="467">
        <v>0</v>
      </c>
      <c r="L86" s="468">
        <v>0.2</v>
      </c>
      <c r="M86" s="465">
        <v>0</v>
      </c>
      <c r="N86" s="468">
        <v>0.4</v>
      </c>
      <c r="O86" s="465">
        <v>0</v>
      </c>
      <c r="P86" s="463">
        <v>3.3334999999999995</v>
      </c>
      <c r="Q86" s="465">
        <v>0</v>
      </c>
      <c r="R86" s="463">
        <v>3.3334999999999995</v>
      </c>
      <c r="S86" s="465">
        <v>0</v>
      </c>
      <c r="T86" s="463">
        <f t="shared" si="3"/>
        <v>6.6669999999999989</v>
      </c>
      <c r="U86" s="471"/>
      <c r="AA86" s="368"/>
      <c r="AD86" s="369"/>
    </row>
    <row r="87" spans="1:31">
      <c r="A87" s="459" t="s">
        <v>160</v>
      </c>
      <c r="B87" s="459" t="s">
        <v>9</v>
      </c>
      <c r="C87" s="459" t="s">
        <v>599</v>
      </c>
      <c r="D87" s="459" t="s">
        <v>161</v>
      </c>
      <c r="E87" s="459" t="s">
        <v>163</v>
      </c>
      <c r="F87" s="462">
        <v>6</v>
      </c>
      <c r="G87" s="463">
        <f t="shared" si="2"/>
        <v>72</v>
      </c>
      <c r="H87" s="464">
        <v>0</v>
      </c>
      <c r="I87" s="465">
        <v>0</v>
      </c>
      <c r="J87" s="466">
        <v>0</v>
      </c>
      <c r="K87" s="467">
        <v>0</v>
      </c>
      <c r="L87" s="468">
        <v>2</v>
      </c>
      <c r="M87" s="465">
        <v>0</v>
      </c>
      <c r="N87" s="468">
        <v>10</v>
      </c>
      <c r="O87" s="465">
        <v>0</v>
      </c>
      <c r="P87" s="463">
        <v>7.5</v>
      </c>
      <c r="Q87" s="465">
        <v>0</v>
      </c>
      <c r="R87" s="463">
        <v>2.5</v>
      </c>
      <c r="S87" s="465">
        <v>0</v>
      </c>
      <c r="T87" s="463">
        <f t="shared" si="3"/>
        <v>10</v>
      </c>
      <c r="U87" s="471"/>
      <c r="AA87" s="368"/>
      <c r="AD87" s="369"/>
    </row>
    <row r="88" spans="1:31">
      <c r="A88" s="459" t="s">
        <v>160</v>
      </c>
      <c r="B88" s="459" t="s">
        <v>75</v>
      </c>
      <c r="C88" s="459" t="s">
        <v>599</v>
      </c>
      <c r="D88" s="459" t="s">
        <v>161</v>
      </c>
      <c r="E88" s="459" t="s">
        <v>163</v>
      </c>
      <c r="F88" s="462">
        <v>6</v>
      </c>
      <c r="G88" s="463">
        <f t="shared" si="2"/>
        <v>17.100000000000001</v>
      </c>
      <c r="H88" s="464">
        <v>0.6</v>
      </c>
      <c r="I88" s="465">
        <v>0</v>
      </c>
      <c r="J88" s="466">
        <v>2</v>
      </c>
      <c r="K88" s="467">
        <v>0</v>
      </c>
      <c r="L88" s="468">
        <v>0</v>
      </c>
      <c r="M88" s="465">
        <v>0</v>
      </c>
      <c r="N88" s="468">
        <v>0</v>
      </c>
      <c r="O88" s="465">
        <v>0</v>
      </c>
      <c r="P88" s="463">
        <v>7.5</v>
      </c>
      <c r="Q88" s="465">
        <v>0</v>
      </c>
      <c r="R88" s="463">
        <v>2.5</v>
      </c>
      <c r="S88" s="465">
        <v>0</v>
      </c>
      <c r="T88" s="463">
        <f t="shared" si="3"/>
        <v>10</v>
      </c>
      <c r="U88" s="471"/>
      <c r="AA88" s="368"/>
      <c r="AD88" s="369"/>
    </row>
    <row r="89" spans="1:31">
      <c r="A89" s="459" t="s">
        <v>160</v>
      </c>
      <c r="B89" s="459" t="s">
        <v>80</v>
      </c>
      <c r="C89" s="459" t="s">
        <v>599</v>
      </c>
      <c r="D89" s="459" t="s">
        <v>161</v>
      </c>
      <c r="E89" s="459" t="s">
        <v>163</v>
      </c>
      <c r="F89" s="462">
        <v>6</v>
      </c>
      <c r="G89" s="463">
        <f t="shared" si="2"/>
        <v>17.100000000000001</v>
      </c>
      <c r="H89" s="464">
        <v>0.6</v>
      </c>
      <c r="I89" s="465">
        <v>0</v>
      </c>
      <c r="J89" s="466">
        <v>2</v>
      </c>
      <c r="K89" s="467">
        <v>0</v>
      </c>
      <c r="L89" s="468">
        <v>0</v>
      </c>
      <c r="M89" s="465">
        <v>0</v>
      </c>
      <c r="N89" s="468">
        <v>0</v>
      </c>
      <c r="O89" s="465">
        <v>0</v>
      </c>
      <c r="P89" s="463">
        <v>7.5</v>
      </c>
      <c r="Q89" s="465">
        <v>0</v>
      </c>
      <c r="R89" s="463">
        <v>2.5</v>
      </c>
      <c r="S89" s="465">
        <v>0</v>
      </c>
      <c r="T89" s="463">
        <f t="shared" si="3"/>
        <v>10</v>
      </c>
      <c r="U89" s="469"/>
      <c r="AA89" s="368"/>
      <c r="AD89" s="369"/>
    </row>
    <row r="90" spans="1:31">
      <c r="A90" s="459" t="s">
        <v>160</v>
      </c>
      <c r="B90" s="459" t="s">
        <v>3</v>
      </c>
      <c r="C90" s="459" t="s">
        <v>599</v>
      </c>
      <c r="D90" s="459" t="s">
        <v>161</v>
      </c>
      <c r="E90" s="459" t="s">
        <v>163</v>
      </c>
      <c r="F90" s="462">
        <v>6</v>
      </c>
      <c r="G90" s="463">
        <f t="shared" si="2"/>
        <v>46.8</v>
      </c>
      <c r="H90" s="464">
        <v>1.8</v>
      </c>
      <c r="I90" s="465">
        <v>0</v>
      </c>
      <c r="J90" s="466">
        <v>5</v>
      </c>
      <c r="K90" s="467">
        <v>0</v>
      </c>
      <c r="L90" s="468">
        <v>0</v>
      </c>
      <c r="M90" s="465">
        <v>0</v>
      </c>
      <c r="N90" s="468">
        <v>0</v>
      </c>
      <c r="O90" s="465">
        <v>0</v>
      </c>
      <c r="P90" s="463">
        <v>7.5</v>
      </c>
      <c r="Q90" s="465">
        <v>0</v>
      </c>
      <c r="R90" s="463">
        <v>2.5</v>
      </c>
      <c r="S90" s="465">
        <v>0</v>
      </c>
      <c r="T90" s="463">
        <f t="shared" si="3"/>
        <v>10</v>
      </c>
      <c r="U90" s="471"/>
      <c r="AA90" s="368"/>
      <c r="AD90" s="369"/>
    </row>
    <row r="91" spans="1:31">
      <c r="A91" s="459" t="s">
        <v>160</v>
      </c>
      <c r="B91" s="459" t="s">
        <v>75</v>
      </c>
      <c r="C91" s="459" t="s">
        <v>599</v>
      </c>
      <c r="D91" s="459" t="s">
        <v>164</v>
      </c>
      <c r="E91" s="459" t="s">
        <v>166</v>
      </c>
      <c r="F91" s="462">
        <v>6</v>
      </c>
      <c r="G91" s="463">
        <f t="shared" si="2"/>
        <v>5.4</v>
      </c>
      <c r="H91" s="464">
        <v>0.5</v>
      </c>
      <c r="I91" s="465">
        <v>0</v>
      </c>
      <c r="J91" s="466">
        <v>1</v>
      </c>
      <c r="K91" s="467">
        <v>0</v>
      </c>
      <c r="L91" s="468">
        <v>0</v>
      </c>
      <c r="M91" s="465">
        <v>0</v>
      </c>
      <c r="N91" s="468">
        <v>0</v>
      </c>
      <c r="O91" s="465">
        <v>0</v>
      </c>
      <c r="P91" s="463">
        <v>2</v>
      </c>
      <c r="Q91" s="465">
        <v>0</v>
      </c>
      <c r="R91" s="463">
        <v>2</v>
      </c>
      <c r="S91" s="465">
        <v>0</v>
      </c>
      <c r="T91" s="463">
        <f t="shared" si="3"/>
        <v>4</v>
      </c>
      <c r="U91" s="470"/>
      <c r="V91" s="472"/>
      <c r="AA91" s="368"/>
      <c r="AD91" s="369"/>
    </row>
    <row r="92" spans="1:31">
      <c r="A92" s="459" t="s">
        <v>160</v>
      </c>
      <c r="B92" s="459" t="s">
        <v>80</v>
      </c>
      <c r="C92" s="459" t="s">
        <v>599</v>
      </c>
      <c r="D92" s="459" t="s">
        <v>164</v>
      </c>
      <c r="E92" s="459" t="s">
        <v>166</v>
      </c>
      <c r="F92" s="462">
        <v>6</v>
      </c>
      <c r="G92" s="463">
        <f t="shared" si="2"/>
        <v>5.4</v>
      </c>
      <c r="H92" s="464">
        <v>0.5</v>
      </c>
      <c r="I92" s="465">
        <v>0</v>
      </c>
      <c r="J92" s="466">
        <v>1</v>
      </c>
      <c r="K92" s="467">
        <v>0</v>
      </c>
      <c r="L92" s="468">
        <v>0</v>
      </c>
      <c r="M92" s="465">
        <v>0</v>
      </c>
      <c r="N92" s="468">
        <v>0</v>
      </c>
      <c r="O92" s="465">
        <v>0</v>
      </c>
      <c r="P92" s="463">
        <v>2</v>
      </c>
      <c r="Q92" s="465">
        <v>0</v>
      </c>
      <c r="R92" s="463">
        <v>2</v>
      </c>
      <c r="S92" s="465">
        <v>0</v>
      </c>
      <c r="T92" s="463">
        <f t="shared" si="3"/>
        <v>4</v>
      </c>
      <c r="U92" s="470"/>
      <c r="AA92" s="368"/>
      <c r="AD92" s="369"/>
    </row>
    <row r="93" spans="1:31">
      <c r="A93" s="459" t="s">
        <v>160</v>
      </c>
      <c r="B93" s="459" t="s">
        <v>3</v>
      </c>
      <c r="C93" s="459" t="s">
        <v>599</v>
      </c>
      <c r="D93" s="459" t="s">
        <v>164</v>
      </c>
      <c r="E93" s="459" t="s">
        <v>166</v>
      </c>
      <c r="F93" s="462">
        <v>6</v>
      </c>
      <c r="G93" s="463">
        <f t="shared" si="2"/>
        <v>18</v>
      </c>
      <c r="H93" s="464">
        <v>1</v>
      </c>
      <c r="I93" s="465">
        <v>0</v>
      </c>
      <c r="J93" s="466">
        <v>4</v>
      </c>
      <c r="K93" s="467">
        <v>0</v>
      </c>
      <c r="L93" s="468">
        <v>0</v>
      </c>
      <c r="M93" s="465">
        <v>0</v>
      </c>
      <c r="N93" s="468">
        <v>0</v>
      </c>
      <c r="O93" s="465">
        <v>0</v>
      </c>
      <c r="P93" s="463">
        <v>2</v>
      </c>
      <c r="Q93" s="465">
        <v>0</v>
      </c>
      <c r="R93" s="463">
        <v>2</v>
      </c>
      <c r="S93" s="465">
        <v>0</v>
      </c>
      <c r="T93" s="463">
        <f t="shared" si="3"/>
        <v>4</v>
      </c>
      <c r="U93" s="470"/>
      <c r="AA93" s="368"/>
      <c r="AD93" s="369"/>
    </row>
    <row r="94" spans="1:31">
      <c r="A94" s="459" t="s">
        <v>160</v>
      </c>
      <c r="B94" s="459" t="s">
        <v>3</v>
      </c>
      <c r="C94" s="459" t="s">
        <v>593</v>
      </c>
      <c r="D94" s="459" t="s">
        <v>4</v>
      </c>
      <c r="E94" s="459" t="s">
        <v>6</v>
      </c>
      <c r="F94" s="462">
        <v>24</v>
      </c>
      <c r="G94" s="463">
        <f t="shared" si="2"/>
        <v>1.2000000000000002</v>
      </c>
      <c r="H94" s="464">
        <v>1</v>
      </c>
      <c r="I94" s="465">
        <v>0</v>
      </c>
      <c r="J94" s="466">
        <v>0</v>
      </c>
      <c r="K94" s="467">
        <v>0</v>
      </c>
      <c r="L94" s="468">
        <v>2</v>
      </c>
      <c r="M94" s="465">
        <v>0</v>
      </c>
      <c r="N94" s="468">
        <v>0</v>
      </c>
      <c r="O94" s="465">
        <v>0</v>
      </c>
      <c r="P94" s="463">
        <v>5.5555555555555552E-2</v>
      </c>
      <c r="Q94" s="465">
        <v>0</v>
      </c>
      <c r="R94" s="463">
        <v>0</v>
      </c>
      <c r="S94" s="465">
        <v>0</v>
      </c>
      <c r="T94" s="463">
        <f t="shared" si="3"/>
        <v>5.5555555555555552E-2</v>
      </c>
      <c r="U94" s="470"/>
      <c r="AA94" s="368"/>
      <c r="AD94" s="369"/>
    </row>
    <row r="95" spans="1:31">
      <c r="A95" s="459" t="s">
        <v>160</v>
      </c>
      <c r="B95" s="459" t="s">
        <v>9</v>
      </c>
      <c r="C95" s="459" t="s">
        <v>593</v>
      </c>
      <c r="D95" s="459" t="s">
        <v>23</v>
      </c>
      <c r="E95" s="459" t="s">
        <v>6</v>
      </c>
      <c r="F95" s="462">
        <v>24</v>
      </c>
      <c r="G95" s="463">
        <f t="shared" si="2"/>
        <v>0.8</v>
      </c>
      <c r="H95" s="464">
        <v>0</v>
      </c>
      <c r="I95" s="465">
        <v>0</v>
      </c>
      <c r="J95" s="466">
        <v>0</v>
      </c>
      <c r="K95" s="467">
        <v>0</v>
      </c>
      <c r="L95" s="468">
        <v>2</v>
      </c>
      <c r="M95" s="465">
        <v>0</v>
      </c>
      <c r="N95" s="468">
        <v>0</v>
      </c>
      <c r="O95" s="465">
        <v>0</v>
      </c>
      <c r="P95" s="463">
        <v>5.5555555555555552E-2</v>
      </c>
      <c r="Q95" s="465">
        <v>0</v>
      </c>
      <c r="R95" s="463">
        <v>0</v>
      </c>
      <c r="S95" s="465">
        <v>0</v>
      </c>
      <c r="T95" s="463">
        <f t="shared" si="3"/>
        <v>5.5555555555555552E-2</v>
      </c>
      <c r="U95" s="470"/>
      <c r="AA95" s="368"/>
      <c r="AD95" s="369"/>
    </row>
    <row r="96" spans="1:31">
      <c r="A96" s="459" t="s">
        <v>160</v>
      </c>
      <c r="B96" s="459" t="s">
        <v>75</v>
      </c>
      <c r="C96" s="459" t="s">
        <v>599</v>
      </c>
      <c r="D96" s="459" t="s">
        <v>170</v>
      </c>
      <c r="E96" s="459" t="s">
        <v>172</v>
      </c>
      <c r="F96" s="462">
        <v>6</v>
      </c>
      <c r="G96" s="463">
        <f t="shared" si="2"/>
        <v>22.5</v>
      </c>
      <c r="H96" s="464">
        <v>1</v>
      </c>
      <c r="I96" s="465">
        <v>0</v>
      </c>
      <c r="J96" s="466">
        <v>2</v>
      </c>
      <c r="K96" s="467">
        <v>0</v>
      </c>
      <c r="L96" s="468">
        <v>0</v>
      </c>
      <c r="M96" s="465">
        <v>0</v>
      </c>
      <c r="N96" s="468">
        <v>0</v>
      </c>
      <c r="O96" s="465">
        <v>0</v>
      </c>
      <c r="P96" s="463">
        <v>7.5</v>
      </c>
      <c r="Q96" s="465">
        <v>0</v>
      </c>
      <c r="R96" s="463">
        <v>2.5</v>
      </c>
      <c r="S96" s="465">
        <v>0</v>
      </c>
      <c r="T96" s="463">
        <f t="shared" si="3"/>
        <v>10</v>
      </c>
      <c r="U96" s="470"/>
      <c r="AA96" s="368"/>
      <c r="AD96" s="369"/>
    </row>
    <row r="97" spans="1:33">
      <c r="A97" s="459" t="s">
        <v>160</v>
      </c>
      <c r="B97" s="459" t="s">
        <v>75</v>
      </c>
      <c r="C97" s="459" t="s">
        <v>599</v>
      </c>
      <c r="D97" s="459" t="s">
        <v>173</v>
      </c>
      <c r="E97" s="459" t="s">
        <v>175</v>
      </c>
      <c r="F97" s="462">
        <v>6</v>
      </c>
      <c r="G97" s="463">
        <f t="shared" si="2"/>
        <v>27</v>
      </c>
      <c r="H97" s="464">
        <v>0</v>
      </c>
      <c r="I97" s="465">
        <v>0</v>
      </c>
      <c r="J97" s="466">
        <v>0</v>
      </c>
      <c r="K97" s="467">
        <v>0</v>
      </c>
      <c r="L97" s="468">
        <v>1</v>
      </c>
      <c r="M97" s="465">
        <v>0</v>
      </c>
      <c r="N97" s="468">
        <v>3</v>
      </c>
      <c r="O97" s="465">
        <v>0</v>
      </c>
      <c r="P97" s="463">
        <v>7.5</v>
      </c>
      <c r="Q97" s="465">
        <v>0</v>
      </c>
      <c r="R97" s="463">
        <v>2.5</v>
      </c>
      <c r="S97" s="465">
        <v>0</v>
      </c>
      <c r="T97" s="463">
        <f t="shared" si="3"/>
        <v>10</v>
      </c>
      <c r="U97" s="470"/>
      <c r="AA97" s="368"/>
      <c r="AD97" s="369"/>
    </row>
    <row r="98" spans="1:33">
      <c r="A98" s="459" t="s">
        <v>160</v>
      </c>
      <c r="B98" s="459" t="s">
        <v>75</v>
      </c>
      <c r="C98" s="459" t="s">
        <v>599</v>
      </c>
      <c r="D98" s="459" t="s">
        <v>176</v>
      </c>
      <c r="E98" s="459" t="s">
        <v>178</v>
      </c>
      <c r="F98" s="462">
        <v>6</v>
      </c>
      <c r="G98" s="463">
        <f t="shared" si="2"/>
        <v>22.5</v>
      </c>
      <c r="H98" s="464">
        <v>0</v>
      </c>
      <c r="I98" s="465">
        <v>0</v>
      </c>
      <c r="J98" s="466">
        <v>0</v>
      </c>
      <c r="K98" s="467">
        <v>0</v>
      </c>
      <c r="L98" s="468">
        <v>1</v>
      </c>
      <c r="M98" s="465">
        <v>0</v>
      </c>
      <c r="N98" s="468">
        <v>2</v>
      </c>
      <c r="O98" s="465">
        <v>0</v>
      </c>
      <c r="P98" s="463">
        <v>7.5</v>
      </c>
      <c r="Q98" s="465">
        <v>0</v>
      </c>
      <c r="R98" s="463">
        <v>2.5</v>
      </c>
      <c r="S98" s="465">
        <v>0</v>
      </c>
      <c r="T98" s="463">
        <f t="shared" si="3"/>
        <v>10</v>
      </c>
      <c r="U98" s="470"/>
      <c r="AA98" s="368"/>
      <c r="AD98" s="369"/>
    </row>
    <row r="99" spans="1:33">
      <c r="A99" s="459" t="s">
        <v>160</v>
      </c>
      <c r="B99" s="459" t="s">
        <v>75</v>
      </c>
      <c r="C99" s="459" t="s">
        <v>599</v>
      </c>
      <c r="D99" s="459" t="s">
        <v>179</v>
      </c>
      <c r="E99" s="459" t="s">
        <v>181</v>
      </c>
      <c r="F99" s="462">
        <v>6</v>
      </c>
      <c r="G99" s="463">
        <f t="shared" si="2"/>
        <v>36</v>
      </c>
      <c r="H99" s="464">
        <v>0</v>
      </c>
      <c r="I99" s="465">
        <v>0</v>
      </c>
      <c r="J99" s="466">
        <v>0</v>
      </c>
      <c r="K99" s="467">
        <v>0</v>
      </c>
      <c r="L99" s="468">
        <v>2</v>
      </c>
      <c r="M99" s="465">
        <v>0</v>
      </c>
      <c r="N99" s="468">
        <v>2</v>
      </c>
      <c r="O99" s="465">
        <v>0</v>
      </c>
      <c r="P99" s="463">
        <v>5</v>
      </c>
      <c r="Q99" s="465">
        <v>0</v>
      </c>
      <c r="R99" s="463">
        <v>5</v>
      </c>
      <c r="S99" s="465">
        <v>0</v>
      </c>
      <c r="T99" s="463">
        <f t="shared" si="3"/>
        <v>10</v>
      </c>
      <c r="U99" s="470"/>
      <c r="AA99" s="368"/>
      <c r="AD99" s="369"/>
    </row>
    <row r="100" spans="1:33">
      <c r="A100" s="459" t="s">
        <v>160</v>
      </c>
      <c r="B100" s="459" t="s">
        <v>75</v>
      </c>
      <c r="C100" s="459" t="s">
        <v>599</v>
      </c>
      <c r="D100" s="459" t="s">
        <v>182</v>
      </c>
      <c r="E100" s="459" t="s">
        <v>184</v>
      </c>
      <c r="F100" s="462">
        <v>6</v>
      </c>
      <c r="G100" s="463">
        <f t="shared" si="2"/>
        <v>22.5</v>
      </c>
      <c r="H100" s="464">
        <v>0</v>
      </c>
      <c r="I100" s="465">
        <v>0</v>
      </c>
      <c r="J100" s="466">
        <v>0</v>
      </c>
      <c r="K100" s="467">
        <v>0</v>
      </c>
      <c r="L100" s="468">
        <v>1</v>
      </c>
      <c r="M100" s="465">
        <v>0</v>
      </c>
      <c r="N100" s="468">
        <v>2</v>
      </c>
      <c r="O100" s="465">
        <v>0</v>
      </c>
      <c r="P100" s="463">
        <v>7.5</v>
      </c>
      <c r="Q100" s="465">
        <v>0</v>
      </c>
      <c r="R100" s="463">
        <v>2.5</v>
      </c>
      <c r="S100" s="465">
        <v>0</v>
      </c>
      <c r="T100" s="463">
        <f t="shared" si="3"/>
        <v>10</v>
      </c>
      <c r="U100" s="471"/>
      <c r="AA100" s="368"/>
      <c r="AD100" s="369"/>
    </row>
    <row r="101" spans="1:33">
      <c r="A101" s="459" t="s">
        <v>160</v>
      </c>
      <c r="B101" s="459" t="s">
        <v>75</v>
      </c>
      <c r="C101" s="459" t="s">
        <v>599</v>
      </c>
      <c r="D101" s="459" t="s">
        <v>185</v>
      </c>
      <c r="E101" s="459" t="s">
        <v>187</v>
      </c>
      <c r="F101" s="462">
        <v>6</v>
      </c>
      <c r="G101" s="463">
        <f t="shared" si="2"/>
        <v>22.5</v>
      </c>
      <c r="H101" s="464">
        <v>0</v>
      </c>
      <c r="I101" s="465">
        <v>0</v>
      </c>
      <c r="J101" s="466">
        <v>0</v>
      </c>
      <c r="K101" s="467">
        <v>0</v>
      </c>
      <c r="L101" s="468">
        <v>1</v>
      </c>
      <c r="M101" s="465">
        <v>0</v>
      </c>
      <c r="N101" s="468">
        <v>2</v>
      </c>
      <c r="O101" s="465">
        <v>0</v>
      </c>
      <c r="P101" s="463">
        <v>7.5</v>
      </c>
      <c r="Q101" s="465">
        <v>0</v>
      </c>
      <c r="R101" s="463">
        <v>2.5</v>
      </c>
      <c r="S101" s="465">
        <v>0</v>
      </c>
      <c r="T101" s="463">
        <f t="shared" si="3"/>
        <v>10</v>
      </c>
      <c r="U101" s="471"/>
      <c r="AA101" s="368"/>
      <c r="AD101" s="369"/>
    </row>
    <row r="102" spans="1:33">
      <c r="A102" s="459" t="s">
        <v>160</v>
      </c>
      <c r="B102" s="459" t="s">
        <v>75</v>
      </c>
      <c r="C102" s="459" t="s">
        <v>599</v>
      </c>
      <c r="D102" s="459" t="s">
        <v>188</v>
      </c>
      <c r="E102" s="459" t="s">
        <v>190</v>
      </c>
      <c r="F102" s="462">
        <v>6</v>
      </c>
      <c r="G102" s="463">
        <f t="shared" si="2"/>
        <v>27</v>
      </c>
      <c r="H102" s="464">
        <v>1</v>
      </c>
      <c r="I102" s="465">
        <v>0</v>
      </c>
      <c r="J102" s="466">
        <v>3</v>
      </c>
      <c r="K102" s="467">
        <v>0</v>
      </c>
      <c r="L102" s="468">
        <v>0</v>
      </c>
      <c r="M102" s="465">
        <v>0</v>
      </c>
      <c r="N102" s="468">
        <v>0</v>
      </c>
      <c r="O102" s="465">
        <v>0</v>
      </c>
      <c r="P102" s="463">
        <v>7.5</v>
      </c>
      <c r="Q102" s="465">
        <v>0</v>
      </c>
      <c r="R102" s="463">
        <v>2.5</v>
      </c>
      <c r="S102" s="465">
        <v>0</v>
      </c>
      <c r="T102" s="463">
        <f t="shared" si="3"/>
        <v>10</v>
      </c>
      <c r="U102" s="470"/>
      <c r="AA102" s="368"/>
      <c r="AD102" s="369"/>
    </row>
    <row r="103" spans="1:33">
      <c r="A103" s="459" t="s">
        <v>160</v>
      </c>
      <c r="B103" s="459" t="s">
        <v>75</v>
      </c>
      <c r="C103" s="459" t="s">
        <v>599</v>
      </c>
      <c r="D103" s="459" t="s">
        <v>191</v>
      </c>
      <c r="E103" s="459" t="s">
        <v>193</v>
      </c>
      <c r="F103" s="462">
        <v>6</v>
      </c>
      <c r="G103" s="463">
        <f t="shared" si="2"/>
        <v>22.5</v>
      </c>
      <c r="H103" s="464">
        <v>0</v>
      </c>
      <c r="I103" s="465">
        <v>0</v>
      </c>
      <c r="J103" s="466">
        <v>0</v>
      </c>
      <c r="K103" s="467">
        <v>0</v>
      </c>
      <c r="L103" s="468">
        <v>1</v>
      </c>
      <c r="M103" s="465">
        <v>0</v>
      </c>
      <c r="N103" s="468">
        <v>2</v>
      </c>
      <c r="O103" s="465">
        <v>0</v>
      </c>
      <c r="P103" s="463">
        <v>7.5</v>
      </c>
      <c r="Q103" s="465">
        <v>0</v>
      </c>
      <c r="R103" s="463">
        <v>2.5</v>
      </c>
      <c r="S103" s="465">
        <v>0</v>
      </c>
      <c r="T103" s="463">
        <f t="shared" si="3"/>
        <v>10</v>
      </c>
      <c r="U103" s="470"/>
      <c r="AA103" s="368"/>
      <c r="AD103" s="369"/>
    </row>
    <row r="104" spans="1:33">
      <c r="A104" s="459" t="s">
        <v>160</v>
      </c>
      <c r="B104" s="459" t="s">
        <v>75</v>
      </c>
      <c r="C104" s="459" t="s">
        <v>599</v>
      </c>
      <c r="D104" s="459" t="s">
        <v>194</v>
      </c>
      <c r="E104" s="459" t="s">
        <v>196</v>
      </c>
      <c r="F104" s="462">
        <v>6</v>
      </c>
      <c r="G104" s="463">
        <f t="shared" si="2"/>
        <v>27</v>
      </c>
      <c r="H104" s="464">
        <v>0</v>
      </c>
      <c r="I104" s="465">
        <v>0</v>
      </c>
      <c r="J104" s="466">
        <v>0</v>
      </c>
      <c r="K104" s="467">
        <v>0</v>
      </c>
      <c r="L104" s="468">
        <v>1</v>
      </c>
      <c r="M104" s="465">
        <v>0</v>
      </c>
      <c r="N104" s="468">
        <v>3</v>
      </c>
      <c r="O104" s="465">
        <v>0</v>
      </c>
      <c r="P104" s="463">
        <v>7.5</v>
      </c>
      <c r="Q104" s="465">
        <v>0</v>
      </c>
      <c r="R104" s="463">
        <v>2.5</v>
      </c>
      <c r="S104" s="465">
        <v>0</v>
      </c>
      <c r="T104" s="463">
        <f t="shared" si="3"/>
        <v>10</v>
      </c>
      <c r="U104" s="470"/>
      <c r="AA104" s="368"/>
      <c r="AD104" s="369"/>
    </row>
    <row r="105" spans="1:33">
      <c r="A105" s="459" t="s">
        <v>160</v>
      </c>
      <c r="B105" s="459" t="s">
        <v>75</v>
      </c>
      <c r="C105" s="459" t="s">
        <v>593</v>
      </c>
      <c r="D105" s="459" t="s">
        <v>197</v>
      </c>
      <c r="E105" s="459" t="s">
        <v>6</v>
      </c>
      <c r="F105" s="462">
        <v>24</v>
      </c>
      <c r="G105" s="463">
        <f t="shared" si="2"/>
        <v>4.8000000000000007</v>
      </c>
      <c r="H105" s="464">
        <v>2</v>
      </c>
      <c r="I105" s="465">
        <v>0</v>
      </c>
      <c r="J105" s="466">
        <v>0</v>
      </c>
      <c r="K105" s="467">
        <v>0</v>
      </c>
      <c r="L105" s="468">
        <v>10</v>
      </c>
      <c r="M105" s="465">
        <v>0</v>
      </c>
      <c r="N105" s="468">
        <v>0</v>
      </c>
      <c r="O105" s="465">
        <v>0</v>
      </c>
      <c r="P105" s="463">
        <v>5.5555555555555552E-2</v>
      </c>
      <c r="Q105" s="465">
        <v>0</v>
      </c>
      <c r="R105" s="463">
        <v>0</v>
      </c>
      <c r="S105" s="465">
        <v>0</v>
      </c>
      <c r="T105" s="463">
        <f t="shared" si="3"/>
        <v>5.5555555555555552E-2</v>
      </c>
      <c r="U105" s="470"/>
      <c r="AA105" s="368"/>
      <c r="AD105" s="369"/>
      <c r="AF105" s="415"/>
      <c r="AG105" s="416"/>
    </row>
    <row r="106" spans="1:33">
      <c r="A106" s="459" t="s">
        <v>160</v>
      </c>
      <c r="B106" s="459" t="s">
        <v>80</v>
      </c>
      <c r="C106" s="459" t="s">
        <v>599</v>
      </c>
      <c r="D106" s="459" t="s">
        <v>198</v>
      </c>
      <c r="E106" s="459" t="s">
        <v>200</v>
      </c>
      <c r="F106" s="462">
        <v>6</v>
      </c>
      <c r="G106" s="463">
        <f t="shared" si="2"/>
        <v>31.5</v>
      </c>
      <c r="H106" s="464">
        <v>0</v>
      </c>
      <c r="I106" s="465">
        <v>0</v>
      </c>
      <c r="J106" s="466">
        <v>0</v>
      </c>
      <c r="K106" s="467">
        <v>0</v>
      </c>
      <c r="L106" s="468">
        <v>1</v>
      </c>
      <c r="M106" s="465">
        <v>0</v>
      </c>
      <c r="N106" s="468">
        <v>4</v>
      </c>
      <c r="O106" s="465">
        <v>0</v>
      </c>
      <c r="P106" s="463">
        <v>7.5</v>
      </c>
      <c r="Q106" s="465">
        <v>0</v>
      </c>
      <c r="R106" s="463">
        <v>2.5</v>
      </c>
      <c r="S106" s="465">
        <v>0</v>
      </c>
      <c r="T106" s="463">
        <f t="shared" si="3"/>
        <v>10</v>
      </c>
      <c r="U106" s="470"/>
      <c r="AA106" s="368"/>
      <c r="AD106" s="369"/>
      <c r="AF106" s="415"/>
      <c r="AG106" s="416"/>
    </row>
    <row r="107" spans="1:33">
      <c r="A107" s="459" t="s">
        <v>160</v>
      </c>
      <c r="B107" s="459" t="s">
        <v>80</v>
      </c>
      <c r="C107" s="459" t="s">
        <v>593</v>
      </c>
      <c r="D107" s="459" t="s">
        <v>131</v>
      </c>
      <c r="E107" s="459" t="s">
        <v>6</v>
      </c>
      <c r="F107" s="462">
        <v>24</v>
      </c>
      <c r="G107" s="463">
        <f t="shared" si="2"/>
        <v>0.8</v>
      </c>
      <c r="H107" s="464">
        <v>0</v>
      </c>
      <c r="I107" s="465">
        <v>0</v>
      </c>
      <c r="J107" s="466">
        <v>0</v>
      </c>
      <c r="K107" s="467">
        <v>0</v>
      </c>
      <c r="L107" s="468">
        <v>2</v>
      </c>
      <c r="M107" s="465">
        <v>0</v>
      </c>
      <c r="N107" s="468">
        <v>0</v>
      </c>
      <c r="O107" s="465">
        <v>0</v>
      </c>
      <c r="P107" s="463">
        <v>5.5555555555555552E-2</v>
      </c>
      <c r="Q107" s="465">
        <v>0</v>
      </c>
      <c r="R107" s="463">
        <v>0</v>
      </c>
      <c r="S107" s="465">
        <v>0</v>
      </c>
      <c r="T107" s="463">
        <f t="shared" si="3"/>
        <v>5.5555555555555552E-2</v>
      </c>
      <c r="U107" s="470"/>
      <c r="AA107" s="368"/>
      <c r="AD107" s="369"/>
      <c r="AF107" s="415"/>
      <c r="AG107" s="416"/>
    </row>
    <row r="108" spans="1:33">
      <c r="A108" s="459" t="s">
        <v>160</v>
      </c>
      <c r="B108" s="459" t="s">
        <v>75</v>
      </c>
      <c r="C108" s="459" t="s">
        <v>600</v>
      </c>
      <c r="D108" s="459" t="s">
        <v>201</v>
      </c>
      <c r="E108" s="459" t="s">
        <v>693</v>
      </c>
      <c r="F108" s="462">
        <v>6</v>
      </c>
      <c r="G108" s="463">
        <f t="shared" si="2"/>
        <v>18</v>
      </c>
      <c r="H108" s="464">
        <v>1</v>
      </c>
      <c r="I108" s="465">
        <v>0</v>
      </c>
      <c r="J108" s="466">
        <v>1</v>
      </c>
      <c r="K108" s="467">
        <v>0</v>
      </c>
      <c r="L108" s="468">
        <v>0</v>
      </c>
      <c r="M108" s="465">
        <v>0</v>
      </c>
      <c r="N108" s="468">
        <v>0</v>
      </c>
      <c r="O108" s="465">
        <v>0</v>
      </c>
      <c r="P108" s="463">
        <v>7.5</v>
      </c>
      <c r="Q108" s="465">
        <v>0</v>
      </c>
      <c r="R108" s="463">
        <v>2.5</v>
      </c>
      <c r="S108" s="465">
        <v>0</v>
      </c>
      <c r="T108" s="463">
        <f t="shared" si="3"/>
        <v>10</v>
      </c>
      <c r="U108" s="470"/>
      <c r="AA108" s="368"/>
      <c r="AD108" s="369"/>
      <c r="AF108" s="415"/>
      <c r="AG108" s="416"/>
    </row>
    <row r="109" spans="1:33">
      <c r="A109" s="459" t="s">
        <v>160</v>
      </c>
      <c r="B109" s="459" t="s">
        <v>75</v>
      </c>
      <c r="C109" s="459" t="s">
        <v>600</v>
      </c>
      <c r="D109" s="459" t="s">
        <v>202</v>
      </c>
      <c r="E109" s="459" t="s">
        <v>204</v>
      </c>
      <c r="F109" s="462">
        <v>6</v>
      </c>
      <c r="G109" s="463">
        <f t="shared" si="2"/>
        <v>18</v>
      </c>
      <c r="H109" s="464">
        <v>1</v>
      </c>
      <c r="I109" s="465">
        <v>0</v>
      </c>
      <c r="J109" s="466">
        <v>1</v>
      </c>
      <c r="K109" s="467">
        <v>0</v>
      </c>
      <c r="L109" s="468">
        <v>0</v>
      </c>
      <c r="M109" s="465">
        <v>0</v>
      </c>
      <c r="N109" s="468">
        <v>0</v>
      </c>
      <c r="O109" s="465">
        <v>0</v>
      </c>
      <c r="P109" s="463">
        <v>7.5</v>
      </c>
      <c r="Q109" s="465">
        <v>0</v>
      </c>
      <c r="R109" s="463">
        <v>2.5</v>
      </c>
      <c r="S109" s="465">
        <v>0</v>
      </c>
      <c r="T109" s="463">
        <f t="shared" si="3"/>
        <v>10</v>
      </c>
      <c r="U109" s="470"/>
      <c r="AA109" s="368"/>
      <c r="AD109" s="369"/>
    </row>
    <row r="110" spans="1:33">
      <c r="A110" s="459" t="s">
        <v>160</v>
      </c>
      <c r="B110" s="459" t="s">
        <v>75</v>
      </c>
      <c r="C110" s="459" t="s">
        <v>600</v>
      </c>
      <c r="D110" s="459" t="s">
        <v>205</v>
      </c>
      <c r="E110" s="459" t="s">
        <v>206</v>
      </c>
      <c r="F110" s="462">
        <v>6</v>
      </c>
      <c r="G110" s="463">
        <f t="shared" si="2"/>
        <v>18</v>
      </c>
      <c r="H110" s="464">
        <v>1</v>
      </c>
      <c r="I110" s="465">
        <v>0</v>
      </c>
      <c r="J110" s="466">
        <v>1</v>
      </c>
      <c r="K110" s="467">
        <v>0</v>
      </c>
      <c r="L110" s="468">
        <v>0</v>
      </c>
      <c r="M110" s="465">
        <v>0</v>
      </c>
      <c r="N110" s="468">
        <v>0</v>
      </c>
      <c r="O110" s="465">
        <v>0</v>
      </c>
      <c r="P110" s="463">
        <v>7.5</v>
      </c>
      <c r="Q110" s="465">
        <v>0</v>
      </c>
      <c r="R110" s="463">
        <v>2.5</v>
      </c>
      <c r="S110" s="465">
        <v>0</v>
      </c>
      <c r="T110" s="463">
        <f t="shared" si="3"/>
        <v>10</v>
      </c>
      <c r="U110" s="470"/>
      <c r="AA110" s="368"/>
      <c r="AD110" s="369"/>
    </row>
    <row r="111" spans="1:33">
      <c r="A111" s="459" t="s">
        <v>160</v>
      </c>
      <c r="B111" s="459" t="s">
        <v>75</v>
      </c>
      <c r="C111" s="459" t="s">
        <v>600</v>
      </c>
      <c r="D111" s="459" t="s">
        <v>207</v>
      </c>
      <c r="E111" s="459" t="s">
        <v>208</v>
      </c>
      <c r="F111" s="462">
        <v>6</v>
      </c>
      <c r="G111" s="463">
        <f t="shared" si="2"/>
        <v>18</v>
      </c>
      <c r="H111" s="464">
        <v>1</v>
      </c>
      <c r="I111" s="465">
        <v>0</v>
      </c>
      <c r="J111" s="466">
        <v>1</v>
      </c>
      <c r="K111" s="467">
        <v>0</v>
      </c>
      <c r="L111" s="468">
        <v>0</v>
      </c>
      <c r="M111" s="465">
        <v>0</v>
      </c>
      <c r="N111" s="468">
        <v>0</v>
      </c>
      <c r="O111" s="465">
        <v>0</v>
      </c>
      <c r="P111" s="463">
        <v>7.5</v>
      </c>
      <c r="Q111" s="465">
        <v>0</v>
      </c>
      <c r="R111" s="463">
        <v>2.5</v>
      </c>
      <c r="S111" s="465">
        <v>0</v>
      </c>
      <c r="T111" s="463">
        <f t="shared" si="3"/>
        <v>10</v>
      </c>
      <c r="U111" s="471"/>
      <c r="AA111" s="368"/>
      <c r="AD111" s="369"/>
    </row>
    <row r="112" spans="1:33">
      <c r="A112" s="459" t="s">
        <v>160</v>
      </c>
      <c r="B112" s="459" t="s">
        <v>75</v>
      </c>
      <c r="C112" s="459" t="s">
        <v>600</v>
      </c>
      <c r="D112" s="459" t="s">
        <v>209</v>
      </c>
      <c r="E112" s="459" t="s">
        <v>210</v>
      </c>
      <c r="F112" s="462">
        <v>6</v>
      </c>
      <c r="G112" s="463">
        <f t="shared" si="2"/>
        <v>18</v>
      </c>
      <c r="H112" s="464">
        <v>1</v>
      </c>
      <c r="I112" s="465">
        <v>0</v>
      </c>
      <c r="J112" s="466">
        <v>1</v>
      </c>
      <c r="K112" s="467">
        <v>0</v>
      </c>
      <c r="L112" s="468">
        <v>0</v>
      </c>
      <c r="M112" s="465">
        <v>0</v>
      </c>
      <c r="N112" s="468">
        <v>0</v>
      </c>
      <c r="O112" s="465">
        <v>0</v>
      </c>
      <c r="P112" s="463">
        <v>7.5</v>
      </c>
      <c r="Q112" s="465">
        <v>0</v>
      </c>
      <c r="R112" s="463">
        <v>2.5</v>
      </c>
      <c r="S112" s="465">
        <v>0</v>
      </c>
      <c r="T112" s="463">
        <f t="shared" si="3"/>
        <v>10</v>
      </c>
      <c r="U112" s="470"/>
      <c r="AA112" s="368"/>
      <c r="AD112" s="369"/>
    </row>
    <row r="113" spans="1:30">
      <c r="A113" s="459" t="s">
        <v>160</v>
      </c>
      <c r="B113" s="459" t="s">
        <v>75</v>
      </c>
      <c r="C113" s="459" t="s">
        <v>600</v>
      </c>
      <c r="D113" s="458" t="s">
        <v>689</v>
      </c>
      <c r="E113" s="459" t="s">
        <v>690</v>
      </c>
      <c r="F113" s="462">
        <v>6</v>
      </c>
      <c r="G113" s="463">
        <f t="shared" si="2"/>
        <v>18</v>
      </c>
      <c r="H113" s="464">
        <v>1</v>
      </c>
      <c r="I113" s="465">
        <v>0</v>
      </c>
      <c r="J113" s="466">
        <v>1</v>
      </c>
      <c r="K113" s="467">
        <v>0</v>
      </c>
      <c r="L113" s="468">
        <v>0</v>
      </c>
      <c r="M113" s="465">
        <v>0</v>
      </c>
      <c r="N113" s="468">
        <v>0</v>
      </c>
      <c r="O113" s="465">
        <v>0</v>
      </c>
      <c r="P113" s="463">
        <v>7.5</v>
      </c>
      <c r="Q113" s="465">
        <v>0</v>
      </c>
      <c r="R113" s="463">
        <v>2.5</v>
      </c>
      <c r="S113" s="465">
        <v>0</v>
      </c>
      <c r="T113" s="463">
        <f t="shared" si="3"/>
        <v>10</v>
      </c>
      <c r="U113" s="471"/>
      <c r="AA113" s="368"/>
      <c r="AD113" s="369"/>
    </row>
    <row r="114" spans="1:30">
      <c r="A114" s="459" t="s">
        <v>160</v>
      </c>
      <c r="B114" s="459" t="s">
        <v>70</v>
      </c>
      <c r="C114" s="459" t="s">
        <v>600</v>
      </c>
      <c r="D114" s="459" t="s">
        <v>211</v>
      </c>
      <c r="E114" s="459" t="s">
        <v>213</v>
      </c>
      <c r="F114" s="462">
        <v>5</v>
      </c>
      <c r="G114" s="463">
        <f t="shared" si="2"/>
        <v>20.25</v>
      </c>
      <c r="H114" s="464">
        <v>1</v>
      </c>
      <c r="I114" s="465">
        <v>0</v>
      </c>
      <c r="J114" s="466">
        <v>2</v>
      </c>
      <c r="K114" s="467">
        <v>0</v>
      </c>
      <c r="L114" s="468">
        <v>0</v>
      </c>
      <c r="M114" s="465">
        <v>0</v>
      </c>
      <c r="N114" s="468">
        <v>0</v>
      </c>
      <c r="O114" s="465">
        <v>0</v>
      </c>
      <c r="P114" s="463">
        <v>4.5</v>
      </c>
      <c r="Q114" s="465">
        <v>0</v>
      </c>
      <c r="R114" s="463">
        <v>4.5</v>
      </c>
      <c r="S114" s="465">
        <v>0</v>
      </c>
      <c r="T114" s="463">
        <f t="shared" si="3"/>
        <v>9</v>
      </c>
      <c r="U114" s="470"/>
      <c r="AA114" s="368"/>
      <c r="AD114" s="369"/>
    </row>
    <row r="115" spans="1:30">
      <c r="A115" s="459" t="s">
        <v>160</v>
      </c>
      <c r="B115" s="459" t="s">
        <v>70</v>
      </c>
      <c r="C115" s="459" t="s">
        <v>600</v>
      </c>
      <c r="D115" s="459" t="s">
        <v>214</v>
      </c>
      <c r="E115" s="459" t="s">
        <v>216</v>
      </c>
      <c r="F115" s="462">
        <v>5</v>
      </c>
      <c r="G115" s="463">
        <f t="shared" si="2"/>
        <v>9</v>
      </c>
      <c r="H115" s="464">
        <v>0</v>
      </c>
      <c r="I115" s="465">
        <v>0</v>
      </c>
      <c r="J115" s="466">
        <v>0</v>
      </c>
      <c r="K115" s="467">
        <v>0</v>
      </c>
      <c r="L115" s="468">
        <v>1</v>
      </c>
      <c r="M115" s="465">
        <v>0</v>
      </c>
      <c r="N115" s="468">
        <v>2</v>
      </c>
      <c r="O115" s="465">
        <v>0</v>
      </c>
      <c r="P115" s="463">
        <v>3</v>
      </c>
      <c r="Q115" s="465">
        <v>0</v>
      </c>
      <c r="R115" s="463">
        <v>1.5</v>
      </c>
      <c r="S115" s="465">
        <v>0</v>
      </c>
      <c r="T115" s="463">
        <f t="shared" si="3"/>
        <v>4.5</v>
      </c>
      <c r="U115" s="470"/>
      <c r="AA115" s="368"/>
      <c r="AD115" s="369"/>
    </row>
    <row r="116" spans="1:30">
      <c r="A116" s="459" t="s">
        <v>160</v>
      </c>
      <c r="B116" s="459" t="s">
        <v>70</v>
      </c>
      <c r="C116" s="459" t="s">
        <v>594</v>
      </c>
      <c r="D116" s="459" t="s">
        <v>151</v>
      </c>
      <c r="E116" s="459" t="s">
        <v>153</v>
      </c>
      <c r="F116" s="462">
        <v>15</v>
      </c>
      <c r="G116" s="463">
        <f t="shared" si="2"/>
        <v>2</v>
      </c>
      <c r="H116" s="464">
        <v>3</v>
      </c>
      <c r="I116" s="465">
        <v>0</v>
      </c>
      <c r="J116" s="466">
        <v>0</v>
      </c>
      <c r="K116" s="467">
        <v>0</v>
      </c>
      <c r="L116" s="468">
        <v>2</v>
      </c>
      <c r="M116" s="465">
        <v>0</v>
      </c>
      <c r="N116" s="468">
        <v>0</v>
      </c>
      <c r="O116" s="465">
        <v>0</v>
      </c>
      <c r="P116" s="463">
        <v>8.8888888888888878E-2</v>
      </c>
      <c r="Q116" s="465">
        <v>0</v>
      </c>
      <c r="R116" s="463">
        <v>0</v>
      </c>
      <c r="S116" s="465">
        <v>0</v>
      </c>
      <c r="T116" s="463">
        <f t="shared" si="3"/>
        <v>8.8888888888888878E-2</v>
      </c>
      <c r="U116" s="470"/>
      <c r="AA116" s="368"/>
      <c r="AD116" s="369"/>
    </row>
    <row r="117" spans="1:30">
      <c r="A117" s="458" t="s">
        <v>160</v>
      </c>
      <c r="B117" s="459" t="s">
        <v>9</v>
      </c>
      <c r="C117" s="459" t="s">
        <v>600</v>
      </c>
      <c r="D117" s="459" t="s">
        <v>29</v>
      </c>
      <c r="E117" s="459" t="s">
        <v>31</v>
      </c>
      <c r="F117" s="462">
        <v>12</v>
      </c>
      <c r="G117" s="463">
        <f t="shared" si="2"/>
        <v>0.12</v>
      </c>
      <c r="H117" s="464">
        <v>2</v>
      </c>
      <c r="I117" s="465">
        <v>0</v>
      </c>
      <c r="J117" s="466">
        <v>0</v>
      </c>
      <c r="K117" s="467">
        <v>0</v>
      </c>
      <c r="L117" s="468">
        <v>0</v>
      </c>
      <c r="M117" s="465">
        <v>0</v>
      </c>
      <c r="N117" s="468">
        <v>0</v>
      </c>
      <c r="O117" s="465">
        <v>0</v>
      </c>
      <c r="P117" s="463">
        <v>1.6666666666666666E-2</v>
      </c>
      <c r="Q117" s="465">
        <v>0</v>
      </c>
      <c r="R117" s="463">
        <v>0</v>
      </c>
      <c r="S117" s="465">
        <v>0</v>
      </c>
      <c r="T117" s="463">
        <f t="shared" si="3"/>
        <v>1.6666666666666666E-2</v>
      </c>
      <c r="U117" s="470"/>
      <c r="AA117" s="368"/>
      <c r="AD117" s="369"/>
    </row>
    <row r="118" spans="1:30">
      <c r="A118" s="459" t="s">
        <v>160</v>
      </c>
      <c r="B118" s="459" t="s">
        <v>75</v>
      </c>
      <c r="C118" s="459" t="s">
        <v>600</v>
      </c>
      <c r="D118" s="459" t="s">
        <v>29</v>
      </c>
      <c r="E118" s="459" t="s">
        <v>31</v>
      </c>
      <c r="F118" s="462">
        <v>12</v>
      </c>
      <c r="G118" s="463">
        <f t="shared" si="2"/>
        <v>0.30000000000000004</v>
      </c>
      <c r="H118" s="464">
        <v>5</v>
      </c>
      <c r="I118" s="465">
        <v>0</v>
      </c>
      <c r="J118" s="466">
        <v>0</v>
      </c>
      <c r="K118" s="467">
        <v>0</v>
      </c>
      <c r="L118" s="468">
        <v>0</v>
      </c>
      <c r="M118" s="465">
        <v>0</v>
      </c>
      <c r="N118" s="468">
        <v>0</v>
      </c>
      <c r="O118" s="465">
        <v>0</v>
      </c>
      <c r="P118" s="463">
        <v>1.6666666666666666E-2</v>
      </c>
      <c r="Q118" s="465">
        <v>0</v>
      </c>
      <c r="R118" s="463">
        <v>0</v>
      </c>
      <c r="S118" s="465">
        <v>0</v>
      </c>
      <c r="T118" s="463">
        <f t="shared" si="3"/>
        <v>1.6666666666666666E-2</v>
      </c>
      <c r="U118" s="470"/>
      <c r="AA118" s="368"/>
      <c r="AD118" s="369"/>
    </row>
    <row r="119" spans="1:30">
      <c r="A119" s="459" t="s">
        <v>160</v>
      </c>
      <c r="B119" s="459" t="s">
        <v>80</v>
      </c>
      <c r="C119" s="459" t="s">
        <v>600</v>
      </c>
      <c r="D119" s="459" t="s">
        <v>29</v>
      </c>
      <c r="E119" s="459" t="s">
        <v>31</v>
      </c>
      <c r="F119" s="462">
        <v>12</v>
      </c>
      <c r="G119" s="463">
        <f t="shared" si="2"/>
        <v>0.12</v>
      </c>
      <c r="H119" s="464">
        <v>1</v>
      </c>
      <c r="I119" s="465">
        <v>0</v>
      </c>
      <c r="J119" s="466">
        <v>0</v>
      </c>
      <c r="K119" s="467">
        <v>0</v>
      </c>
      <c r="L119" s="468">
        <v>1</v>
      </c>
      <c r="M119" s="465">
        <v>0</v>
      </c>
      <c r="N119" s="468">
        <v>0</v>
      </c>
      <c r="O119" s="465">
        <v>0</v>
      </c>
      <c r="P119" s="463">
        <v>1.6666666666666666E-2</v>
      </c>
      <c r="Q119" s="465">
        <v>0</v>
      </c>
      <c r="R119" s="463">
        <v>0</v>
      </c>
      <c r="S119" s="465">
        <v>0</v>
      </c>
      <c r="T119" s="463">
        <f t="shared" si="3"/>
        <v>1.6666666666666666E-2</v>
      </c>
      <c r="U119" s="470"/>
      <c r="AA119" s="368"/>
      <c r="AD119" s="369"/>
    </row>
    <row r="120" spans="1:30">
      <c r="A120" s="458" t="s">
        <v>160</v>
      </c>
      <c r="B120" s="459" t="s">
        <v>70</v>
      </c>
      <c r="C120" s="459" t="s">
        <v>600</v>
      </c>
      <c r="D120" s="459" t="s">
        <v>29</v>
      </c>
      <c r="E120" s="459" t="s">
        <v>31</v>
      </c>
      <c r="F120" s="462">
        <v>10</v>
      </c>
      <c r="G120" s="463">
        <f t="shared" si="2"/>
        <v>0.17999999999999994</v>
      </c>
      <c r="H120" s="464">
        <v>0</v>
      </c>
      <c r="I120" s="465">
        <v>0</v>
      </c>
      <c r="J120" s="466">
        <v>0</v>
      </c>
      <c r="K120" s="467">
        <v>0</v>
      </c>
      <c r="L120" s="468">
        <v>3</v>
      </c>
      <c r="M120" s="465">
        <v>0</v>
      </c>
      <c r="N120" s="468">
        <v>0</v>
      </c>
      <c r="O120" s="465">
        <v>0</v>
      </c>
      <c r="P120" s="463">
        <v>1.9999999999999997E-2</v>
      </c>
      <c r="Q120" s="465">
        <v>0</v>
      </c>
      <c r="R120" s="463">
        <v>0</v>
      </c>
      <c r="S120" s="465">
        <v>0</v>
      </c>
      <c r="T120" s="463">
        <f t="shared" si="3"/>
        <v>1.9999999999999997E-2</v>
      </c>
      <c r="U120" s="470"/>
      <c r="AA120" s="368"/>
      <c r="AD120" s="369"/>
    </row>
    <row r="121" spans="1:30">
      <c r="A121" s="459" t="s">
        <v>217</v>
      </c>
      <c r="B121" s="459" t="s">
        <v>9</v>
      </c>
      <c r="C121" s="459" t="s">
        <v>599</v>
      </c>
      <c r="D121" s="459" t="s">
        <v>218</v>
      </c>
      <c r="E121" s="459" t="s">
        <v>220</v>
      </c>
      <c r="F121" s="462">
        <v>6</v>
      </c>
      <c r="G121" s="463">
        <f t="shared" si="2"/>
        <v>5.9240069999999996</v>
      </c>
      <c r="H121" s="464">
        <v>2</v>
      </c>
      <c r="I121" s="465">
        <v>0</v>
      </c>
      <c r="J121" s="466">
        <v>5</v>
      </c>
      <c r="K121" s="467">
        <v>0</v>
      </c>
      <c r="L121" s="468">
        <v>0.33</v>
      </c>
      <c r="M121" s="465">
        <v>0</v>
      </c>
      <c r="N121" s="468">
        <v>0.5</v>
      </c>
      <c r="O121" s="465">
        <v>0</v>
      </c>
      <c r="P121" s="463">
        <v>0.79049999999999987</v>
      </c>
      <c r="Q121" s="465">
        <v>0</v>
      </c>
      <c r="R121" s="463">
        <v>0.26349999999999996</v>
      </c>
      <c r="S121" s="465">
        <v>0</v>
      </c>
      <c r="T121" s="463">
        <f t="shared" si="3"/>
        <v>1.0539999999999998</v>
      </c>
      <c r="U121" s="470"/>
      <c r="AA121" s="368"/>
      <c r="AD121" s="369"/>
    </row>
    <row r="122" spans="1:30">
      <c r="A122" s="459" t="s">
        <v>217</v>
      </c>
      <c r="B122" s="459" t="s">
        <v>75</v>
      </c>
      <c r="C122" s="459" t="s">
        <v>599</v>
      </c>
      <c r="D122" s="459" t="s">
        <v>218</v>
      </c>
      <c r="E122" s="459" t="s">
        <v>220</v>
      </c>
      <c r="F122" s="462">
        <v>6</v>
      </c>
      <c r="G122" s="463">
        <f t="shared" si="2"/>
        <v>2.850543</v>
      </c>
      <c r="H122" s="464">
        <v>1</v>
      </c>
      <c r="I122" s="465">
        <v>0</v>
      </c>
      <c r="J122" s="466">
        <v>2</v>
      </c>
      <c r="K122" s="467">
        <v>0</v>
      </c>
      <c r="L122" s="468">
        <v>0.17</v>
      </c>
      <c r="M122" s="465">
        <v>0</v>
      </c>
      <c r="N122" s="468">
        <v>0.5</v>
      </c>
      <c r="O122" s="465">
        <v>0</v>
      </c>
      <c r="P122" s="463">
        <v>0.79049999999999987</v>
      </c>
      <c r="Q122" s="465">
        <v>0</v>
      </c>
      <c r="R122" s="463">
        <v>0.26349999999999996</v>
      </c>
      <c r="S122" s="465">
        <v>0</v>
      </c>
      <c r="T122" s="463">
        <f t="shared" si="3"/>
        <v>1.0539999999999998</v>
      </c>
      <c r="U122" s="471"/>
      <c r="AA122" s="368"/>
      <c r="AD122" s="369"/>
    </row>
    <row r="123" spans="1:30">
      <c r="A123" s="459" t="s">
        <v>217</v>
      </c>
      <c r="B123" s="459" t="s">
        <v>80</v>
      </c>
      <c r="C123" s="459" t="s">
        <v>599</v>
      </c>
      <c r="D123" s="459" t="s">
        <v>218</v>
      </c>
      <c r="E123" s="459" t="s">
        <v>220</v>
      </c>
      <c r="F123" s="462">
        <v>6</v>
      </c>
      <c r="G123" s="463">
        <f t="shared" si="2"/>
        <v>2.850543</v>
      </c>
      <c r="H123" s="464">
        <v>1</v>
      </c>
      <c r="I123" s="465">
        <v>0</v>
      </c>
      <c r="J123" s="466">
        <v>2</v>
      </c>
      <c r="K123" s="467">
        <v>0</v>
      </c>
      <c r="L123" s="468">
        <v>0.17</v>
      </c>
      <c r="M123" s="465">
        <v>0</v>
      </c>
      <c r="N123" s="468">
        <v>0.5</v>
      </c>
      <c r="O123" s="465">
        <v>0</v>
      </c>
      <c r="P123" s="463">
        <v>0.79049999999999987</v>
      </c>
      <c r="Q123" s="465">
        <v>0</v>
      </c>
      <c r="R123" s="463">
        <v>0.26349999999999996</v>
      </c>
      <c r="S123" s="465">
        <v>0</v>
      </c>
      <c r="T123" s="463">
        <f t="shared" si="3"/>
        <v>1.0539999999999998</v>
      </c>
      <c r="U123" s="471"/>
      <c r="AA123" s="368"/>
      <c r="AD123" s="369"/>
    </row>
    <row r="124" spans="1:30">
      <c r="A124" s="459" t="s">
        <v>217</v>
      </c>
      <c r="B124" s="459" t="s">
        <v>3</v>
      </c>
      <c r="C124" s="459" t="s">
        <v>599</v>
      </c>
      <c r="D124" s="459" t="s">
        <v>218</v>
      </c>
      <c r="E124" s="459" t="s">
        <v>220</v>
      </c>
      <c r="F124" s="462">
        <v>6</v>
      </c>
      <c r="G124" s="463">
        <f t="shared" si="2"/>
        <v>3.5525069999999994</v>
      </c>
      <c r="H124" s="464">
        <v>1</v>
      </c>
      <c r="I124" s="465">
        <v>0</v>
      </c>
      <c r="J124" s="466">
        <v>3</v>
      </c>
      <c r="K124" s="467">
        <v>0</v>
      </c>
      <c r="L124" s="468">
        <v>0.33</v>
      </c>
      <c r="M124" s="465">
        <v>0</v>
      </c>
      <c r="N124" s="468">
        <v>0.5</v>
      </c>
      <c r="O124" s="465">
        <v>0</v>
      </c>
      <c r="P124" s="463">
        <v>0.79049999999999987</v>
      </c>
      <c r="Q124" s="465">
        <v>0</v>
      </c>
      <c r="R124" s="463">
        <v>0.26349999999999996</v>
      </c>
      <c r="S124" s="465">
        <v>0</v>
      </c>
      <c r="T124" s="463">
        <f t="shared" si="3"/>
        <v>1.0539999999999998</v>
      </c>
      <c r="U124" s="471"/>
      <c r="AA124" s="368"/>
      <c r="AD124" s="369"/>
    </row>
    <row r="125" spans="1:30">
      <c r="A125" s="459" t="s">
        <v>217</v>
      </c>
      <c r="B125" s="459" t="s">
        <v>9</v>
      </c>
      <c r="C125" s="459" t="s">
        <v>600</v>
      </c>
      <c r="D125" s="459" t="s">
        <v>222</v>
      </c>
      <c r="E125" s="459" t="s">
        <v>224</v>
      </c>
      <c r="F125" s="462">
        <v>6</v>
      </c>
      <c r="G125" s="463">
        <f t="shared" si="2"/>
        <v>2.7</v>
      </c>
      <c r="H125" s="464">
        <v>0</v>
      </c>
      <c r="I125" s="465">
        <v>0</v>
      </c>
      <c r="J125" s="466">
        <v>0</v>
      </c>
      <c r="K125" s="467">
        <v>0</v>
      </c>
      <c r="L125" s="468">
        <v>0.2</v>
      </c>
      <c r="M125" s="465">
        <v>0</v>
      </c>
      <c r="N125" s="468">
        <v>0.4</v>
      </c>
      <c r="O125" s="465">
        <v>0</v>
      </c>
      <c r="P125" s="463">
        <v>2.5</v>
      </c>
      <c r="Q125" s="465">
        <v>0</v>
      </c>
      <c r="R125" s="463">
        <v>2.5</v>
      </c>
      <c r="S125" s="465">
        <v>0</v>
      </c>
      <c r="T125" s="463">
        <f t="shared" si="3"/>
        <v>5</v>
      </c>
      <c r="U125" s="471"/>
      <c r="AA125" s="368"/>
      <c r="AD125" s="369"/>
    </row>
    <row r="126" spans="1:30">
      <c r="A126" s="459" t="s">
        <v>217</v>
      </c>
      <c r="B126" s="459" t="s">
        <v>75</v>
      </c>
      <c r="C126" s="459" t="s">
        <v>600</v>
      </c>
      <c r="D126" s="459" t="s">
        <v>222</v>
      </c>
      <c r="E126" s="459" t="s">
        <v>224</v>
      </c>
      <c r="F126" s="462">
        <v>6</v>
      </c>
      <c r="G126" s="463">
        <f t="shared" si="2"/>
        <v>2.7</v>
      </c>
      <c r="H126" s="464">
        <v>0</v>
      </c>
      <c r="I126" s="465">
        <v>0</v>
      </c>
      <c r="J126" s="466">
        <v>0</v>
      </c>
      <c r="K126" s="467">
        <v>0</v>
      </c>
      <c r="L126" s="468">
        <v>0.2</v>
      </c>
      <c r="M126" s="465">
        <v>0</v>
      </c>
      <c r="N126" s="468">
        <v>0.4</v>
      </c>
      <c r="O126" s="465">
        <v>0</v>
      </c>
      <c r="P126" s="463">
        <v>2.5</v>
      </c>
      <c r="Q126" s="465">
        <v>0</v>
      </c>
      <c r="R126" s="463">
        <v>2.5</v>
      </c>
      <c r="S126" s="465">
        <v>0</v>
      </c>
      <c r="T126" s="463">
        <f t="shared" si="3"/>
        <v>5</v>
      </c>
      <c r="U126" s="471"/>
      <c r="AA126" s="368"/>
      <c r="AD126" s="369"/>
    </row>
    <row r="127" spans="1:30">
      <c r="A127" s="459" t="s">
        <v>217</v>
      </c>
      <c r="B127" s="459" t="s">
        <v>34</v>
      </c>
      <c r="C127" s="459" t="s">
        <v>600</v>
      </c>
      <c r="D127" s="459" t="s">
        <v>222</v>
      </c>
      <c r="E127" s="459" t="s">
        <v>224</v>
      </c>
      <c r="F127" s="462">
        <v>6</v>
      </c>
      <c r="G127" s="463">
        <f t="shared" si="2"/>
        <v>2.7</v>
      </c>
      <c r="H127" s="464">
        <v>0</v>
      </c>
      <c r="I127" s="465">
        <v>0</v>
      </c>
      <c r="J127" s="466">
        <v>0</v>
      </c>
      <c r="K127" s="467">
        <v>0</v>
      </c>
      <c r="L127" s="468">
        <v>0.2</v>
      </c>
      <c r="M127" s="465">
        <v>0</v>
      </c>
      <c r="N127" s="468">
        <v>0.4</v>
      </c>
      <c r="O127" s="465">
        <v>0</v>
      </c>
      <c r="P127" s="463">
        <v>2.5</v>
      </c>
      <c r="Q127" s="465">
        <v>0</v>
      </c>
      <c r="R127" s="463">
        <v>2.5</v>
      </c>
      <c r="S127" s="465">
        <v>0</v>
      </c>
      <c r="T127" s="463">
        <f t="shared" si="3"/>
        <v>5</v>
      </c>
      <c r="U127" s="470"/>
      <c r="AA127" s="368"/>
      <c r="AD127" s="369"/>
    </row>
    <row r="128" spans="1:30">
      <c r="A128" s="459" t="s">
        <v>217</v>
      </c>
      <c r="B128" s="459" t="s">
        <v>80</v>
      </c>
      <c r="C128" s="459" t="s">
        <v>600</v>
      </c>
      <c r="D128" s="459" t="s">
        <v>222</v>
      </c>
      <c r="E128" s="459" t="s">
        <v>224</v>
      </c>
      <c r="F128" s="462">
        <v>6</v>
      </c>
      <c r="G128" s="463">
        <f t="shared" si="2"/>
        <v>2.7</v>
      </c>
      <c r="H128" s="464">
        <v>0</v>
      </c>
      <c r="I128" s="465">
        <v>0</v>
      </c>
      <c r="J128" s="466">
        <v>0</v>
      </c>
      <c r="K128" s="467">
        <v>0</v>
      </c>
      <c r="L128" s="468">
        <v>0.2</v>
      </c>
      <c r="M128" s="465">
        <v>0</v>
      </c>
      <c r="N128" s="468">
        <v>0.4</v>
      </c>
      <c r="O128" s="465">
        <v>0</v>
      </c>
      <c r="P128" s="463">
        <v>2.5</v>
      </c>
      <c r="Q128" s="465">
        <v>0</v>
      </c>
      <c r="R128" s="463">
        <v>2.5</v>
      </c>
      <c r="S128" s="465">
        <v>0</v>
      </c>
      <c r="T128" s="463">
        <f t="shared" si="3"/>
        <v>5</v>
      </c>
      <c r="U128" s="470"/>
      <c r="AA128" s="368"/>
      <c r="AD128" s="369"/>
    </row>
    <row r="129" spans="1:30">
      <c r="A129" s="459" t="s">
        <v>217</v>
      </c>
      <c r="B129" s="459" t="s">
        <v>3</v>
      </c>
      <c r="C129" s="459" t="s">
        <v>600</v>
      </c>
      <c r="D129" s="459" t="s">
        <v>222</v>
      </c>
      <c r="E129" s="459" t="s">
        <v>224</v>
      </c>
      <c r="F129" s="462">
        <v>6</v>
      </c>
      <c r="G129" s="463">
        <f t="shared" si="2"/>
        <v>2.7</v>
      </c>
      <c r="H129" s="464">
        <v>0</v>
      </c>
      <c r="I129" s="465">
        <v>0</v>
      </c>
      <c r="J129" s="466">
        <v>0</v>
      </c>
      <c r="K129" s="467">
        <v>0</v>
      </c>
      <c r="L129" s="468">
        <v>0.2</v>
      </c>
      <c r="M129" s="465">
        <v>0</v>
      </c>
      <c r="N129" s="468">
        <v>0.4</v>
      </c>
      <c r="O129" s="465">
        <v>0</v>
      </c>
      <c r="P129" s="463">
        <v>2.5</v>
      </c>
      <c r="Q129" s="465">
        <v>0</v>
      </c>
      <c r="R129" s="463">
        <v>2.5</v>
      </c>
      <c r="S129" s="465">
        <v>0</v>
      </c>
      <c r="T129" s="463">
        <f t="shared" si="3"/>
        <v>5</v>
      </c>
      <c r="U129" s="470"/>
      <c r="AA129" s="368"/>
      <c r="AD129" s="369"/>
    </row>
    <row r="130" spans="1:30">
      <c r="A130" s="459" t="s">
        <v>217</v>
      </c>
      <c r="B130" s="459" t="s">
        <v>75</v>
      </c>
      <c r="C130" s="459" t="s">
        <v>599</v>
      </c>
      <c r="D130" s="459" t="s">
        <v>225</v>
      </c>
      <c r="E130" s="459" t="s">
        <v>227</v>
      </c>
      <c r="F130" s="462">
        <v>6</v>
      </c>
      <c r="G130" s="463">
        <f t="shared" si="2"/>
        <v>19.125</v>
      </c>
      <c r="H130" s="464">
        <v>0</v>
      </c>
      <c r="I130" s="465">
        <v>0</v>
      </c>
      <c r="J130" s="466">
        <v>0</v>
      </c>
      <c r="K130" s="467">
        <v>0</v>
      </c>
      <c r="L130" s="468">
        <v>0.75</v>
      </c>
      <c r="M130" s="465">
        <v>0</v>
      </c>
      <c r="N130" s="468">
        <v>2</v>
      </c>
      <c r="O130" s="465">
        <v>0</v>
      </c>
      <c r="P130" s="463">
        <v>7.5</v>
      </c>
      <c r="Q130" s="465">
        <v>0</v>
      </c>
      <c r="R130" s="463">
        <v>2.5</v>
      </c>
      <c r="S130" s="465">
        <v>0</v>
      </c>
      <c r="T130" s="463">
        <f t="shared" si="3"/>
        <v>10</v>
      </c>
      <c r="U130" s="470"/>
      <c r="AA130" s="368"/>
      <c r="AD130" s="369"/>
    </row>
    <row r="131" spans="1:30">
      <c r="A131" s="459" t="s">
        <v>217</v>
      </c>
      <c r="B131" s="459" t="s">
        <v>80</v>
      </c>
      <c r="C131" s="459" t="s">
        <v>599</v>
      </c>
      <c r="D131" s="459" t="s">
        <v>225</v>
      </c>
      <c r="E131" s="459" t="s">
        <v>227</v>
      </c>
      <c r="F131" s="462">
        <v>6</v>
      </c>
      <c r="G131" s="463">
        <f t="shared" si="2"/>
        <v>19.125</v>
      </c>
      <c r="H131" s="464">
        <v>0</v>
      </c>
      <c r="I131" s="465">
        <v>0</v>
      </c>
      <c r="J131" s="466">
        <v>0</v>
      </c>
      <c r="K131" s="467">
        <v>0</v>
      </c>
      <c r="L131" s="468">
        <v>0.75</v>
      </c>
      <c r="M131" s="465">
        <v>0</v>
      </c>
      <c r="N131" s="468">
        <v>2</v>
      </c>
      <c r="O131" s="465">
        <v>0</v>
      </c>
      <c r="P131" s="463">
        <v>7.5</v>
      </c>
      <c r="Q131" s="465">
        <v>0</v>
      </c>
      <c r="R131" s="463">
        <v>2.5</v>
      </c>
      <c r="S131" s="465">
        <v>0</v>
      </c>
      <c r="T131" s="463">
        <f t="shared" si="3"/>
        <v>10</v>
      </c>
      <c r="U131" s="470"/>
      <c r="AA131" s="368"/>
      <c r="AD131" s="369"/>
    </row>
    <row r="132" spans="1:30">
      <c r="A132" s="459" t="s">
        <v>217</v>
      </c>
      <c r="B132" s="459" t="s">
        <v>3</v>
      </c>
      <c r="C132" s="459" t="s">
        <v>599</v>
      </c>
      <c r="D132" s="459" t="s">
        <v>225</v>
      </c>
      <c r="E132" s="459" t="s">
        <v>227</v>
      </c>
      <c r="F132" s="462">
        <v>6</v>
      </c>
      <c r="G132" s="463">
        <f t="shared" si="2"/>
        <v>38.25</v>
      </c>
      <c r="H132" s="464">
        <v>0</v>
      </c>
      <c r="I132" s="465">
        <v>0</v>
      </c>
      <c r="J132" s="466">
        <v>0</v>
      </c>
      <c r="K132" s="467">
        <v>0</v>
      </c>
      <c r="L132" s="468">
        <v>1.5</v>
      </c>
      <c r="M132" s="465">
        <v>0</v>
      </c>
      <c r="N132" s="468">
        <v>4</v>
      </c>
      <c r="O132" s="465">
        <v>0</v>
      </c>
      <c r="P132" s="463">
        <v>7.5</v>
      </c>
      <c r="Q132" s="465">
        <v>0</v>
      </c>
      <c r="R132" s="463">
        <v>2.5</v>
      </c>
      <c r="S132" s="465">
        <v>0</v>
      </c>
      <c r="T132" s="463">
        <f t="shared" si="3"/>
        <v>10</v>
      </c>
      <c r="U132" s="470"/>
      <c r="AA132" s="368"/>
      <c r="AD132" s="369"/>
    </row>
    <row r="133" spans="1:30">
      <c r="A133" s="458" t="s">
        <v>217</v>
      </c>
      <c r="B133" s="459" t="s">
        <v>3</v>
      </c>
      <c r="C133" s="459" t="s">
        <v>593</v>
      </c>
      <c r="D133" s="459" t="s">
        <v>4</v>
      </c>
      <c r="E133" s="459" t="s">
        <v>6</v>
      </c>
      <c r="F133" s="462">
        <v>24</v>
      </c>
      <c r="G133" s="463">
        <f t="shared" si="2"/>
        <v>1.6</v>
      </c>
      <c r="H133" s="464">
        <v>1</v>
      </c>
      <c r="I133" s="465">
        <v>0</v>
      </c>
      <c r="J133" s="466">
        <v>0</v>
      </c>
      <c r="K133" s="467">
        <v>0</v>
      </c>
      <c r="L133" s="468">
        <v>3</v>
      </c>
      <c r="M133" s="465">
        <v>0</v>
      </c>
      <c r="N133" s="468">
        <v>0</v>
      </c>
      <c r="O133" s="465">
        <v>0</v>
      </c>
      <c r="P133" s="463">
        <v>5.5555555555555552E-2</v>
      </c>
      <c r="Q133" s="465">
        <v>0</v>
      </c>
      <c r="R133" s="463">
        <v>0</v>
      </c>
      <c r="S133" s="465">
        <v>0</v>
      </c>
      <c r="T133" s="463">
        <f t="shared" si="3"/>
        <v>5.5555555555555552E-2</v>
      </c>
      <c r="U133" s="470"/>
      <c r="AA133" s="368"/>
      <c r="AD133" s="369"/>
    </row>
    <row r="134" spans="1:30">
      <c r="A134" s="459" t="s">
        <v>217</v>
      </c>
      <c r="B134" s="459" t="s">
        <v>9</v>
      </c>
      <c r="C134" s="459" t="s">
        <v>593</v>
      </c>
      <c r="D134" s="459" t="s">
        <v>23</v>
      </c>
      <c r="E134" s="459" t="s">
        <v>6</v>
      </c>
      <c r="F134" s="462">
        <v>24</v>
      </c>
      <c r="G134" s="463">
        <f t="shared" si="2"/>
        <v>0.8</v>
      </c>
      <c r="H134" s="464">
        <v>0</v>
      </c>
      <c r="I134" s="465">
        <v>0</v>
      </c>
      <c r="J134" s="466">
        <v>0</v>
      </c>
      <c r="K134" s="467">
        <v>0</v>
      </c>
      <c r="L134" s="468">
        <v>2</v>
      </c>
      <c r="M134" s="465">
        <v>0</v>
      </c>
      <c r="N134" s="468">
        <v>0</v>
      </c>
      <c r="O134" s="465">
        <v>0</v>
      </c>
      <c r="P134" s="463">
        <v>5.5555555555555552E-2</v>
      </c>
      <c r="Q134" s="465">
        <v>0</v>
      </c>
      <c r="R134" s="463">
        <v>0</v>
      </c>
      <c r="S134" s="465">
        <v>0</v>
      </c>
      <c r="T134" s="463">
        <f t="shared" si="3"/>
        <v>5.5555555555555552E-2</v>
      </c>
      <c r="U134" s="470"/>
      <c r="AA134" s="368"/>
      <c r="AD134" s="369"/>
    </row>
    <row r="135" spans="1:30">
      <c r="A135" s="459" t="s">
        <v>217</v>
      </c>
      <c r="B135" s="459" t="s">
        <v>9</v>
      </c>
      <c r="C135" s="459" t="s">
        <v>599</v>
      </c>
      <c r="D135" s="473" t="s">
        <v>538</v>
      </c>
      <c r="E135" s="459" t="s">
        <v>523</v>
      </c>
      <c r="F135" s="462">
        <v>6</v>
      </c>
      <c r="G135" s="463">
        <f t="shared" si="2"/>
        <v>58.5</v>
      </c>
      <c r="H135" s="464">
        <v>2</v>
      </c>
      <c r="I135" s="465">
        <v>0</v>
      </c>
      <c r="J135" s="466">
        <v>7</v>
      </c>
      <c r="K135" s="467">
        <v>0</v>
      </c>
      <c r="L135" s="468">
        <v>0</v>
      </c>
      <c r="M135" s="465">
        <v>0</v>
      </c>
      <c r="N135" s="468">
        <v>0</v>
      </c>
      <c r="O135" s="465">
        <v>0</v>
      </c>
      <c r="P135" s="463">
        <v>7.5</v>
      </c>
      <c r="Q135" s="465">
        <v>0</v>
      </c>
      <c r="R135" s="463">
        <v>2.5</v>
      </c>
      <c r="S135" s="465">
        <v>0</v>
      </c>
      <c r="T135" s="463">
        <f t="shared" si="3"/>
        <v>10</v>
      </c>
      <c r="U135" s="470"/>
      <c r="AA135" s="368"/>
      <c r="AD135" s="369"/>
    </row>
    <row r="136" spans="1:30">
      <c r="A136" s="459" t="s">
        <v>217</v>
      </c>
      <c r="B136" s="459" t="s">
        <v>75</v>
      </c>
      <c r="C136" s="459" t="s">
        <v>599</v>
      </c>
      <c r="D136" s="459" t="s">
        <v>228</v>
      </c>
      <c r="E136" s="459" t="s">
        <v>230</v>
      </c>
      <c r="F136" s="462">
        <v>6</v>
      </c>
      <c r="G136" s="463">
        <f t="shared" si="2"/>
        <v>18</v>
      </c>
      <c r="H136" s="464">
        <v>1</v>
      </c>
      <c r="I136" s="465">
        <v>0</v>
      </c>
      <c r="J136" s="466">
        <v>1</v>
      </c>
      <c r="K136" s="467">
        <v>0</v>
      </c>
      <c r="L136" s="468">
        <v>0</v>
      </c>
      <c r="M136" s="465">
        <v>0</v>
      </c>
      <c r="N136" s="468">
        <v>0</v>
      </c>
      <c r="O136" s="465">
        <v>0</v>
      </c>
      <c r="P136" s="463">
        <v>5</v>
      </c>
      <c r="Q136" s="465">
        <v>0</v>
      </c>
      <c r="R136" s="463">
        <v>5</v>
      </c>
      <c r="S136" s="465">
        <v>0</v>
      </c>
      <c r="T136" s="463">
        <f t="shared" si="3"/>
        <v>10</v>
      </c>
      <c r="U136" s="470"/>
      <c r="AA136" s="368"/>
      <c r="AD136" s="369"/>
    </row>
    <row r="137" spans="1:30">
      <c r="A137" s="459" t="s">
        <v>217</v>
      </c>
      <c r="B137" s="459" t="s">
        <v>75</v>
      </c>
      <c r="C137" s="459" t="s">
        <v>593</v>
      </c>
      <c r="D137" s="459" t="s">
        <v>197</v>
      </c>
      <c r="E137" s="459" t="s">
        <v>6</v>
      </c>
      <c r="F137" s="462">
        <v>24</v>
      </c>
      <c r="G137" s="463">
        <f t="shared" si="2"/>
        <v>2.4000000000000004</v>
      </c>
      <c r="H137" s="464">
        <v>3</v>
      </c>
      <c r="I137" s="465">
        <v>0</v>
      </c>
      <c r="J137" s="466">
        <v>0</v>
      </c>
      <c r="K137" s="467">
        <v>0</v>
      </c>
      <c r="L137" s="468">
        <v>3</v>
      </c>
      <c r="M137" s="465">
        <v>0</v>
      </c>
      <c r="N137" s="468">
        <v>0</v>
      </c>
      <c r="O137" s="465">
        <v>0</v>
      </c>
      <c r="P137" s="463">
        <v>5.5555555555555552E-2</v>
      </c>
      <c r="Q137" s="465">
        <v>0</v>
      </c>
      <c r="R137" s="463">
        <v>0</v>
      </c>
      <c r="S137" s="465">
        <v>0</v>
      </c>
      <c r="T137" s="463">
        <f t="shared" si="3"/>
        <v>5.5555555555555552E-2</v>
      </c>
      <c r="U137" s="470"/>
      <c r="AA137" s="368"/>
      <c r="AD137" s="369"/>
    </row>
    <row r="138" spans="1:30">
      <c r="A138" s="459" t="s">
        <v>217</v>
      </c>
      <c r="B138" s="459" t="s">
        <v>80</v>
      </c>
      <c r="C138" s="459" t="s">
        <v>599</v>
      </c>
      <c r="D138" s="459" t="s">
        <v>231</v>
      </c>
      <c r="E138" s="459" t="s">
        <v>233</v>
      </c>
      <c r="F138" s="462">
        <v>6</v>
      </c>
      <c r="G138" s="463">
        <f t="shared" si="2"/>
        <v>27</v>
      </c>
      <c r="H138" s="464">
        <v>0</v>
      </c>
      <c r="I138" s="465">
        <v>0</v>
      </c>
      <c r="J138" s="466">
        <v>0</v>
      </c>
      <c r="K138" s="467">
        <v>0</v>
      </c>
      <c r="L138" s="468">
        <v>1</v>
      </c>
      <c r="M138" s="465">
        <v>0</v>
      </c>
      <c r="N138" s="468">
        <v>2</v>
      </c>
      <c r="O138" s="465">
        <v>0</v>
      </c>
      <c r="P138" s="463">
        <v>5</v>
      </c>
      <c r="Q138" s="465">
        <v>0</v>
      </c>
      <c r="R138" s="463">
        <v>5</v>
      </c>
      <c r="S138" s="465">
        <v>0</v>
      </c>
      <c r="T138" s="463">
        <f t="shared" si="3"/>
        <v>10</v>
      </c>
      <c r="U138" s="470"/>
      <c r="AA138" s="368"/>
      <c r="AD138" s="369"/>
    </row>
    <row r="139" spans="1:30">
      <c r="A139" s="459" t="s">
        <v>217</v>
      </c>
      <c r="B139" s="459" t="s">
        <v>80</v>
      </c>
      <c r="C139" s="459" t="s">
        <v>599</v>
      </c>
      <c r="D139" s="459" t="s">
        <v>234</v>
      </c>
      <c r="E139" s="459" t="s">
        <v>236</v>
      </c>
      <c r="F139" s="462">
        <v>6</v>
      </c>
      <c r="G139" s="463">
        <f t="shared" si="2"/>
        <v>27</v>
      </c>
      <c r="H139" s="464">
        <v>1</v>
      </c>
      <c r="I139" s="465">
        <v>0</v>
      </c>
      <c r="J139" s="466">
        <v>3</v>
      </c>
      <c r="K139" s="467">
        <v>0</v>
      </c>
      <c r="L139" s="468">
        <v>0</v>
      </c>
      <c r="M139" s="465">
        <v>0</v>
      </c>
      <c r="N139" s="468">
        <v>0</v>
      </c>
      <c r="O139" s="465">
        <v>0</v>
      </c>
      <c r="P139" s="463">
        <v>7.5</v>
      </c>
      <c r="Q139" s="465">
        <v>0</v>
      </c>
      <c r="R139" s="463">
        <v>2.5</v>
      </c>
      <c r="S139" s="465">
        <v>0</v>
      </c>
      <c r="T139" s="463">
        <f t="shared" si="3"/>
        <v>10</v>
      </c>
      <c r="U139" s="471"/>
      <c r="AA139" s="368"/>
      <c r="AD139" s="369"/>
    </row>
    <row r="140" spans="1:30">
      <c r="A140" s="459" t="s">
        <v>217</v>
      </c>
      <c r="B140" s="459" t="s">
        <v>80</v>
      </c>
      <c r="C140" s="459" t="s">
        <v>599</v>
      </c>
      <c r="D140" s="459" t="s">
        <v>237</v>
      </c>
      <c r="E140" s="459" t="s">
        <v>230</v>
      </c>
      <c r="F140" s="462">
        <v>6</v>
      </c>
      <c r="G140" s="463">
        <f t="shared" si="2"/>
        <v>36</v>
      </c>
      <c r="H140" s="464">
        <v>0</v>
      </c>
      <c r="I140" s="465">
        <v>0</v>
      </c>
      <c r="J140" s="466">
        <v>0</v>
      </c>
      <c r="K140" s="467">
        <v>0</v>
      </c>
      <c r="L140" s="468">
        <v>1</v>
      </c>
      <c r="M140" s="465">
        <v>0</v>
      </c>
      <c r="N140" s="468">
        <v>3</v>
      </c>
      <c r="O140" s="465">
        <v>0</v>
      </c>
      <c r="P140" s="463">
        <v>5</v>
      </c>
      <c r="Q140" s="465">
        <v>0</v>
      </c>
      <c r="R140" s="463">
        <v>5</v>
      </c>
      <c r="S140" s="465">
        <v>0</v>
      </c>
      <c r="T140" s="463">
        <f t="shared" si="3"/>
        <v>10</v>
      </c>
      <c r="U140" s="471"/>
      <c r="AA140" s="368"/>
      <c r="AD140" s="369"/>
    </row>
    <row r="141" spans="1:30">
      <c r="A141" s="459" t="s">
        <v>217</v>
      </c>
      <c r="B141" s="459" t="s">
        <v>80</v>
      </c>
      <c r="C141" s="459" t="s">
        <v>599</v>
      </c>
      <c r="D141" s="459" t="s">
        <v>238</v>
      </c>
      <c r="E141" s="459" t="s">
        <v>240</v>
      </c>
      <c r="F141" s="462">
        <v>6</v>
      </c>
      <c r="G141" s="463">
        <f t="shared" si="2"/>
        <v>36</v>
      </c>
      <c r="H141" s="464">
        <v>1</v>
      </c>
      <c r="I141" s="465">
        <v>0</v>
      </c>
      <c r="J141" s="466">
        <v>3</v>
      </c>
      <c r="K141" s="467">
        <v>0</v>
      </c>
      <c r="L141" s="468">
        <v>0</v>
      </c>
      <c r="M141" s="465">
        <v>0</v>
      </c>
      <c r="N141" s="468">
        <v>0</v>
      </c>
      <c r="O141" s="465">
        <v>0</v>
      </c>
      <c r="P141" s="463">
        <v>5</v>
      </c>
      <c r="Q141" s="465">
        <v>0</v>
      </c>
      <c r="R141" s="463">
        <v>5</v>
      </c>
      <c r="S141" s="465">
        <v>0</v>
      </c>
      <c r="T141" s="463">
        <f t="shared" si="3"/>
        <v>10</v>
      </c>
      <c r="U141" s="470"/>
      <c r="AA141" s="368"/>
      <c r="AD141" s="369"/>
    </row>
    <row r="142" spans="1:30">
      <c r="A142" s="459" t="s">
        <v>217</v>
      </c>
      <c r="B142" s="459" t="s">
        <v>80</v>
      </c>
      <c r="C142" s="459" t="s">
        <v>599</v>
      </c>
      <c r="D142" s="459" t="s">
        <v>241</v>
      </c>
      <c r="E142" s="459" t="s">
        <v>242</v>
      </c>
      <c r="F142" s="462">
        <v>6</v>
      </c>
      <c r="G142" s="463">
        <f t="shared" si="2"/>
        <v>36</v>
      </c>
      <c r="H142" s="464">
        <v>0</v>
      </c>
      <c r="I142" s="465">
        <v>0</v>
      </c>
      <c r="J142" s="466">
        <v>0</v>
      </c>
      <c r="K142" s="467">
        <v>0</v>
      </c>
      <c r="L142" s="468">
        <v>1</v>
      </c>
      <c r="M142" s="465">
        <v>0</v>
      </c>
      <c r="N142" s="468">
        <v>3</v>
      </c>
      <c r="O142" s="465">
        <v>0</v>
      </c>
      <c r="P142" s="463">
        <v>5</v>
      </c>
      <c r="Q142" s="465">
        <v>0</v>
      </c>
      <c r="R142" s="463">
        <v>5</v>
      </c>
      <c r="S142" s="465">
        <v>0</v>
      </c>
      <c r="T142" s="463">
        <f t="shared" si="3"/>
        <v>10</v>
      </c>
      <c r="U142" s="470"/>
      <c r="AA142" s="368"/>
      <c r="AD142" s="369"/>
    </row>
    <row r="143" spans="1:30">
      <c r="A143" s="459" t="s">
        <v>217</v>
      </c>
      <c r="B143" s="459" t="s">
        <v>80</v>
      </c>
      <c r="C143" s="459" t="s">
        <v>593</v>
      </c>
      <c r="D143" s="459" t="s">
        <v>131</v>
      </c>
      <c r="E143" s="459" t="s">
        <v>6</v>
      </c>
      <c r="F143" s="462">
        <v>24</v>
      </c>
      <c r="G143" s="463">
        <f t="shared" si="2"/>
        <v>2.4000000000000004</v>
      </c>
      <c r="H143" s="464">
        <v>4</v>
      </c>
      <c r="I143" s="465">
        <v>0</v>
      </c>
      <c r="J143" s="466">
        <v>0</v>
      </c>
      <c r="K143" s="467">
        <v>0</v>
      </c>
      <c r="L143" s="468">
        <v>2</v>
      </c>
      <c r="M143" s="465">
        <v>0</v>
      </c>
      <c r="N143" s="468">
        <v>0</v>
      </c>
      <c r="O143" s="465">
        <v>0</v>
      </c>
      <c r="P143" s="463">
        <v>5.5555555555555552E-2</v>
      </c>
      <c r="Q143" s="465">
        <v>0</v>
      </c>
      <c r="R143" s="463">
        <v>0</v>
      </c>
      <c r="S143" s="465">
        <v>0</v>
      </c>
      <c r="T143" s="463">
        <f t="shared" si="3"/>
        <v>5.5555555555555552E-2</v>
      </c>
      <c r="U143" s="470"/>
      <c r="AA143" s="368"/>
      <c r="AD143" s="369"/>
    </row>
    <row r="144" spans="1:30">
      <c r="A144" s="459" t="s">
        <v>217</v>
      </c>
      <c r="B144" s="459" t="s">
        <v>9</v>
      </c>
      <c r="C144" s="459" t="s">
        <v>600</v>
      </c>
      <c r="D144" s="459" t="s">
        <v>102</v>
      </c>
      <c r="E144" s="459" t="s">
        <v>103</v>
      </c>
      <c r="F144" s="462">
        <v>6</v>
      </c>
      <c r="G144" s="463">
        <f t="shared" ref="G144:G207" si="4">((((H144+L144)*P144)+((I144+M144)*Q144)+((J144+N144)*R144)+((K144+O144)*S144))*F144)/10*3</f>
        <v>9</v>
      </c>
      <c r="H144" s="464">
        <v>0.5</v>
      </c>
      <c r="I144" s="465">
        <v>0</v>
      </c>
      <c r="J144" s="466">
        <v>0.5</v>
      </c>
      <c r="K144" s="467">
        <v>0</v>
      </c>
      <c r="L144" s="468">
        <v>0</v>
      </c>
      <c r="M144" s="465">
        <v>0</v>
      </c>
      <c r="N144" s="468">
        <v>0</v>
      </c>
      <c r="O144" s="465">
        <v>0</v>
      </c>
      <c r="P144" s="463">
        <v>5</v>
      </c>
      <c r="Q144" s="465">
        <v>0</v>
      </c>
      <c r="R144" s="463">
        <v>5</v>
      </c>
      <c r="S144" s="465">
        <v>0</v>
      </c>
      <c r="T144" s="463">
        <f t="shared" ref="T144:T207" si="5">SUM(P144:S144)</f>
        <v>10</v>
      </c>
      <c r="U144" s="470"/>
      <c r="AA144" s="368"/>
      <c r="AD144" s="369"/>
    </row>
    <row r="145" spans="1:30">
      <c r="A145" s="459" t="s">
        <v>217</v>
      </c>
      <c r="B145" s="459" t="s">
        <v>3</v>
      </c>
      <c r="C145" s="459" t="s">
        <v>600</v>
      </c>
      <c r="D145" s="459" t="s">
        <v>102</v>
      </c>
      <c r="E145" s="459" t="s">
        <v>103</v>
      </c>
      <c r="F145" s="462">
        <v>6</v>
      </c>
      <c r="G145" s="463">
        <f t="shared" si="4"/>
        <v>9</v>
      </c>
      <c r="H145" s="464">
        <v>0.5</v>
      </c>
      <c r="I145" s="465">
        <v>0</v>
      </c>
      <c r="J145" s="466">
        <v>0.5</v>
      </c>
      <c r="K145" s="467">
        <v>0</v>
      </c>
      <c r="L145" s="468">
        <v>0</v>
      </c>
      <c r="M145" s="465">
        <v>0</v>
      </c>
      <c r="N145" s="468">
        <v>0</v>
      </c>
      <c r="O145" s="465">
        <v>0</v>
      </c>
      <c r="P145" s="463">
        <v>5</v>
      </c>
      <c r="Q145" s="465">
        <v>0</v>
      </c>
      <c r="R145" s="463">
        <v>5</v>
      </c>
      <c r="S145" s="465">
        <v>0</v>
      </c>
      <c r="T145" s="463">
        <f t="shared" si="5"/>
        <v>10</v>
      </c>
      <c r="U145" s="470"/>
      <c r="AA145" s="368"/>
      <c r="AD145" s="369"/>
    </row>
    <row r="146" spans="1:30">
      <c r="A146" s="459" t="s">
        <v>217</v>
      </c>
      <c r="B146" s="459" t="s">
        <v>9</v>
      </c>
      <c r="C146" s="459" t="s">
        <v>600</v>
      </c>
      <c r="D146" s="459" t="s">
        <v>104</v>
      </c>
      <c r="E146" s="459" t="s">
        <v>105</v>
      </c>
      <c r="F146" s="462">
        <v>6</v>
      </c>
      <c r="G146" s="463">
        <f t="shared" si="4"/>
        <v>9</v>
      </c>
      <c r="H146" s="464">
        <v>0.5</v>
      </c>
      <c r="I146" s="465">
        <v>0</v>
      </c>
      <c r="J146" s="466">
        <v>0.5</v>
      </c>
      <c r="K146" s="467">
        <v>0</v>
      </c>
      <c r="L146" s="468">
        <v>0</v>
      </c>
      <c r="M146" s="465">
        <v>0</v>
      </c>
      <c r="N146" s="468">
        <v>0</v>
      </c>
      <c r="O146" s="465">
        <v>0</v>
      </c>
      <c r="P146" s="463">
        <v>7.5</v>
      </c>
      <c r="Q146" s="465">
        <v>0</v>
      </c>
      <c r="R146" s="463">
        <v>2.5</v>
      </c>
      <c r="S146" s="465">
        <v>0</v>
      </c>
      <c r="T146" s="463">
        <f t="shared" si="5"/>
        <v>10</v>
      </c>
      <c r="U146" s="470"/>
      <c r="AA146" s="368"/>
      <c r="AD146" s="369"/>
    </row>
    <row r="147" spans="1:30">
      <c r="A147" s="459" t="s">
        <v>217</v>
      </c>
      <c r="B147" s="459" t="s">
        <v>3</v>
      </c>
      <c r="C147" s="459" t="s">
        <v>600</v>
      </c>
      <c r="D147" s="459" t="s">
        <v>104</v>
      </c>
      <c r="E147" s="459" t="s">
        <v>105</v>
      </c>
      <c r="F147" s="462">
        <v>6</v>
      </c>
      <c r="G147" s="463">
        <f t="shared" si="4"/>
        <v>9</v>
      </c>
      <c r="H147" s="464">
        <v>0.5</v>
      </c>
      <c r="I147" s="465">
        <v>0</v>
      </c>
      <c r="J147" s="466">
        <v>0.5</v>
      </c>
      <c r="K147" s="467">
        <v>0</v>
      </c>
      <c r="L147" s="468">
        <v>0</v>
      </c>
      <c r="M147" s="465">
        <v>0</v>
      </c>
      <c r="N147" s="468">
        <v>0</v>
      </c>
      <c r="O147" s="465">
        <v>0</v>
      </c>
      <c r="P147" s="463">
        <v>7.5</v>
      </c>
      <c r="Q147" s="465">
        <v>0</v>
      </c>
      <c r="R147" s="463">
        <v>2.5</v>
      </c>
      <c r="S147" s="465">
        <v>0</v>
      </c>
      <c r="T147" s="463">
        <f t="shared" si="5"/>
        <v>10</v>
      </c>
      <c r="U147" s="470"/>
      <c r="AA147" s="368"/>
      <c r="AD147" s="369"/>
    </row>
    <row r="148" spans="1:30">
      <c r="A148" s="459" t="s">
        <v>217</v>
      </c>
      <c r="B148" s="459" t="s">
        <v>80</v>
      </c>
      <c r="C148" s="459" t="s">
        <v>600</v>
      </c>
      <c r="D148" s="459" t="s">
        <v>243</v>
      </c>
      <c r="E148" s="459" t="s">
        <v>244</v>
      </c>
      <c r="F148" s="462">
        <v>6</v>
      </c>
      <c r="G148" s="463">
        <f t="shared" si="4"/>
        <v>18</v>
      </c>
      <c r="H148" s="464">
        <v>1</v>
      </c>
      <c r="I148" s="465">
        <v>0</v>
      </c>
      <c r="J148" s="466">
        <v>1</v>
      </c>
      <c r="K148" s="467">
        <v>0</v>
      </c>
      <c r="L148" s="468">
        <v>0</v>
      </c>
      <c r="M148" s="465">
        <v>0</v>
      </c>
      <c r="N148" s="468">
        <v>0</v>
      </c>
      <c r="O148" s="465">
        <v>0</v>
      </c>
      <c r="P148" s="463">
        <v>5</v>
      </c>
      <c r="Q148" s="465">
        <v>0</v>
      </c>
      <c r="R148" s="463">
        <v>5</v>
      </c>
      <c r="S148" s="465">
        <v>0</v>
      </c>
      <c r="T148" s="463">
        <f t="shared" si="5"/>
        <v>10</v>
      </c>
      <c r="U148" s="470"/>
      <c r="AA148" s="368"/>
      <c r="AD148" s="369"/>
    </row>
    <row r="149" spans="1:30">
      <c r="A149" s="459" t="s">
        <v>217</v>
      </c>
      <c r="B149" s="459" t="s">
        <v>80</v>
      </c>
      <c r="C149" s="459" t="s">
        <v>600</v>
      </c>
      <c r="D149" s="459" t="s">
        <v>245</v>
      </c>
      <c r="E149" s="459" t="s">
        <v>247</v>
      </c>
      <c r="F149" s="462">
        <v>6</v>
      </c>
      <c r="G149" s="463">
        <f t="shared" si="4"/>
        <v>18</v>
      </c>
      <c r="H149" s="464">
        <v>1</v>
      </c>
      <c r="I149" s="465">
        <v>0</v>
      </c>
      <c r="J149" s="466">
        <v>1</v>
      </c>
      <c r="K149" s="467">
        <v>0</v>
      </c>
      <c r="L149" s="468">
        <v>0</v>
      </c>
      <c r="M149" s="465">
        <v>0</v>
      </c>
      <c r="N149" s="468">
        <v>0</v>
      </c>
      <c r="O149" s="465">
        <v>0</v>
      </c>
      <c r="P149" s="463">
        <v>5</v>
      </c>
      <c r="Q149" s="465">
        <v>0</v>
      </c>
      <c r="R149" s="463">
        <v>5</v>
      </c>
      <c r="S149" s="465">
        <v>0</v>
      </c>
      <c r="T149" s="463">
        <f t="shared" si="5"/>
        <v>10</v>
      </c>
      <c r="U149" s="471"/>
      <c r="AA149" s="368"/>
      <c r="AD149" s="369"/>
    </row>
    <row r="150" spans="1:30">
      <c r="A150" s="459" t="s">
        <v>217</v>
      </c>
      <c r="B150" s="459" t="s">
        <v>70</v>
      </c>
      <c r="C150" s="459" t="s">
        <v>599</v>
      </c>
      <c r="D150" s="459" t="s">
        <v>248</v>
      </c>
      <c r="E150" s="459" t="s">
        <v>250</v>
      </c>
      <c r="F150" s="462">
        <v>5</v>
      </c>
      <c r="G150" s="463">
        <f t="shared" si="4"/>
        <v>20.25</v>
      </c>
      <c r="H150" s="464">
        <v>1</v>
      </c>
      <c r="I150" s="465">
        <v>0</v>
      </c>
      <c r="J150" s="466">
        <v>2</v>
      </c>
      <c r="K150" s="467">
        <v>0</v>
      </c>
      <c r="L150" s="468">
        <v>0</v>
      </c>
      <c r="M150" s="465">
        <v>0</v>
      </c>
      <c r="N150" s="468">
        <v>0</v>
      </c>
      <c r="O150" s="465">
        <v>0</v>
      </c>
      <c r="P150" s="463">
        <v>4.5</v>
      </c>
      <c r="Q150" s="465">
        <v>0</v>
      </c>
      <c r="R150" s="463">
        <v>4.5</v>
      </c>
      <c r="S150" s="465">
        <v>0</v>
      </c>
      <c r="T150" s="463">
        <f t="shared" si="5"/>
        <v>9</v>
      </c>
      <c r="U150" s="470"/>
      <c r="AA150" s="368"/>
      <c r="AD150" s="369"/>
    </row>
    <row r="151" spans="1:30">
      <c r="A151" s="459" t="s">
        <v>217</v>
      </c>
      <c r="B151" s="459" t="s">
        <v>70</v>
      </c>
      <c r="C151" s="459" t="s">
        <v>599</v>
      </c>
      <c r="D151" s="459" t="s">
        <v>251</v>
      </c>
      <c r="E151" s="459" t="s">
        <v>253</v>
      </c>
      <c r="F151" s="462">
        <v>5</v>
      </c>
      <c r="G151" s="463">
        <f t="shared" si="4"/>
        <v>20.25</v>
      </c>
      <c r="H151" s="464">
        <v>0</v>
      </c>
      <c r="I151" s="465">
        <v>0</v>
      </c>
      <c r="J151" s="466">
        <v>0</v>
      </c>
      <c r="K151" s="467">
        <v>0</v>
      </c>
      <c r="L151" s="468">
        <v>1</v>
      </c>
      <c r="M151" s="465">
        <v>0</v>
      </c>
      <c r="N151" s="468">
        <v>2</v>
      </c>
      <c r="O151" s="465">
        <v>0</v>
      </c>
      <c r="P151" s="463">
        <v>4.5</v>
      </c>
      <c r="Q151" s="465">
        <v>0</v>
      </c>
      <c r="R151" s="463">
        <v>4.5</v>
      </c>
      <c r="S151" s="465">
        <v>0</v>
      </c>
      <c r="T151" s="463">
        <f t="shared" si="5"/>
        <v>9</v>
      </c>
      <c r="U151" s="470"/>
      <c r="AA151" s="368"/>
      <c r="AD151" s="369"/>
    </row>
    <row r="152" spans="1:30">
      <c r="A152" s="459" t="s">
        <v>217</v>
      </c>
      <c r="B152" s="459" t="s">
        <v>70</v>
      </c>
      <c r="C152" s="459" t="s">
        <v>599</v>
      </c>
      <c r="D152" s="459" t="s">
        <v>254</v>
      </c>
      <c r="E152" s="459" t="s">
        <v>255</v>
      </c>
      <c r="F152" s="462">
        <v>5</v>
      </c>
      <c r="G152" s="463">
        <f t="shared" si="4"/>
        <v>20.25</v>
      </c>
      <c r="H152" s="464">
        <v>0</v>
      </c>
      <c r="I152" s="465">
        <v>0</v>
      </c>
      <c r="J152" s="466">
        <v>0</v>
      </c>
      <c r="K152" s="467">
        <v>0</v>
      </c>
      <c r="L152" s="468">
        <v>1</v>
      </c>
      <c r="M152" s="465">
        <v>0</v>
      </c>
      <c r="N152" s="468">
        <v>2</v>
      </c>
      <c r="O152" s="465">
        <v>0</v>
      </c>
      <c r="P152" s="463">
        <v>4.5</v>
      </c>
      <c r="Q152" s="465">
        <v>0</v>
      </c>
      <c r="R152" s="463">
        <v>4.5</v>
      </c>
      <c r="S152" s="465">
        <v>0</v>
      </c>
      <c r="T152" s="463">
        <f t="shared" si="5"/>
        <v>9</v>
      </c>
      <c r="U152" s="470"/>
      <c r="AA152" s="368"/>
      <c r="AD152" s="369"/>
    </row>
    <row r="153" spans="1:30">
      <c r="A153" s="459" t="s">
        <v>217</v>
      </c>
      <c r="B153" s="459" t="s">
        <v>70</v>
      </c>
      <c r="C153" s="459" t="s">
        <v>599</v>
      </c>
      <c r="D153" s="459" t="s">
        <v>148</v>
      </c>
      <c r="E153" s="459" t="s">
        <v>150</v>
      </c>
      <c r="F153" s="462">
        <v>5</v>
      </c>
      <c r="G153" s="463">
        <f t="shared" si="4"/>
        <v>11.25</v>
      </c>
      <c r="H153" s="464">
        <v>0</v>
      </c>
      <c r="I153" s="465">
        <v>0</v>
      </c>
      <c r="J153" s="466">
        <v>0</v>
      </c>
      <c r="K153" s="467">
        <v>0</v>
      </c>
      <c r="L153" s="468">
        <v>1</v>
      </c>
      <c r="M153" s="465">
        <v>0</v>
      </c>
      <c r="N153" s="468">
        <v>2</v>
      </c>
      <c r="O153" s="465">
        <v>0</v>
      </c>
      <c r="P153" s="463">
        <v>1.5</v>
      </c>
      <c r="Q153" s="465">
        <v>0</v>
      </c>
      <c r="R153" s="463">
        <v>3</v>
      </c>
      <c r="S153" s="465">
        <v>0</v>
      </c>
      <c r="T153" s="463">
        <f t="shared" si="5"/>
        <v>4.5</v>
      </c>
      <c r="U153" s="470"/>
      <c r="AA153" s="368"/>
      <c r="AD153" s="369"/>
    </row>
    <row r="154" spans="1:30">
      <c r="A154" s="459" t="s">
        <v>217</v>
      </c>
      <c r="B154" s="459" t="s">
        <v>70</v>
      </c>
      <c r="C154" s="459" t="s">
        <v>599</v>
      </c>
      <c r="D154" s="459" t="s">
        <v>214</v>
      </c>
      <c r="E154" s="459" t="s">
        <v>216</v>
      </c>
      <c r="F154" s="462">
        <v>5</v>
      </c>
      <c r="G154" s="463">
        <f t="shared" si="4"/>
        <v>9</v>
      </c>
      <c r="H154" s="464">
        <v>0</v>
      </c>
      <c r="I154" s="465">
        <v>0</v>
      </c>
      <c r="J154" s="466">
        <v>0</v>
      </c>
      <c r="K154" s="467">
        <v>0</v>
      </c>
      <c r="L154" s="468">
        <v>1</v>
      </c>
      <c r="M154" s="465">
        <v>0</v>
      </c>
      <c r="N154" s="468">
        <v>2</v>
      </c>
      <c r="O154" s="465">
        <v>0</v>
      </c>
      <c r="P154" s="463">
        <v>3</v>
      </c>
      <c r="Q154" s="465">
        <v>0</v>
      </c>
      <c r="R154" s="463">
        <v>1.5</v>
      </c>
      <c r="S154" s="465">
        <v>0</v>
      </c>
      <c r="T154" s="463">
        <f t="shared" si="5"/>
        <v>4.5</v>
      </c>
      <c r="U154" s="470"/>
      <c r="AA154" s="368"/>
      <c r="AD154" s="369"/>
    </row>
    <row r="155" spans="1:30">
      <c r="A155" s="459" t="s">
        <v>217</v>
      </c>
      <c r="B155" s="459" t="s">
        <v>70</v>
      </c>
      <c r="C155" s="459" t="s">
        <v>594</v>
      </c>
      <c r="D155" s="459" t="s">
        <v>151</v>
      </c>
      <c r="E155" s="459" t="s">
        <v>153</v>
      </c>
      <c r="F155" s="462">
        <v>15</v>
      </c>
      <c r="G155" s="463">
        <f t="shared" si="4"/>
        <v>2</v>
      </c>
      <c r="H155" s="464">
        <v>3</v>
      </c>
      <c r="I155" s="465">
        <v>0</v>
      </c>
      <c r="J155" s="466">
        <v>0</v>
      </c>
      <c r="K155" s="467">
        <v>0</v>
      </c>
      <c r="L155" s="468">
        <v>2</v>
      </c>
      <c r="M155" s="465">
        <v>0</v>
      </c>
      <c r="N155" s="468">
        <v>0</v>
      </c>
      <c r="O155" s="465">
        <v>0</v>
      </c>
      <c r="P155" s="463">
        <v>8.8888888888888878E-2</v>
      </c>
      <c r="Q155" s="465">
        <v>0</v>
      </c>
      <c r="R155" s="463">
        <v>0</v>
      </c>
      <c r="S155" s="465">
        <v>0</v>
      </c>
      <c r="T155" s="463">
        <f t="shared" si="5"/>
        <v>8.8888888888888878E-2</v>
      </c>
      <c r="U155" s="470"/>
      <c r="AA155" s="368"/>
      <c r="AD155" s="369"/>
    </row>
    <row r="156" spans="1:30">
      <c r="A156" s="459" t="s">
        <v>217</v>
      </c>
      <c r="B156" s="459" t="s">
        <v>70</v>
      </c>
      <c r="C156" s="459" t="s">
        <v>600</v>
      </c>
      <c r="D156" s="459" t="s">
        <v>256</v>
      </c>
      <c r="E156" s="459" t="s">
        <v>257</v>
      </c>
      <c r="F156" s="462">
        <v>5</v>
      </c>
      <c r="G156" s="463">
        <f t="shared" si="4"/>
        <v>18</v>
      </c>
      <c r="H156" s="464">
        <v>1</v>
      </c>
      <c r="I156" s="465">
        <v>0</v>
      </c>
      <c r="J156" s="466">
        <v>1</v>
      </c>
      <c r="K156" s="467">
        <v>0</v>
      </c>
      <c r="L156" s="468">
        <v>0</v>
      </c>
      <c r="M156" s="465">
        <v>0</v>
      </c>
      <c r="N156" s="468">
        <v>0</v>
      </c>
      <c r="O156" s="465">
        <v>0</v>
      </c>
      <c r="P156" s="463">
        <v>9</v>
      </c>
      <c r="Q156" s="465">
        <v>0</v>
      </c>
      <c r="R156" s="463">
        <v>3</v>
      </c>
      <c r="S156" s="465">
        <v>0</v>
      </c>
      <c r="T156" s="463">
        <f t="shared" si="5"/>
        <v>12</v>
      </c>
      <c r="U156" s="470"/>
      <c r="AA156" s="368"/>
      <c r="AD156" s="369"/>
    </row>
    <row r="157" spans="1:30">
      <c r="A157" s="459" t="s">
        <v>217</v>
      </c>
      <c r="B157" s="459" t="s">
        <v>70</v>
      </c>
      <c r="C157" s="459" t="s">
        <v>600</v>
      </c>
      <c r="D157" s="459" t="s">
        <v>261</v>
      </c>
      <c r="E157" s="459" t="s">
        <v>263</v>
      </c>
      <c r="F157" s="462">
        <v>5</v>
      </c>
      <c r="G157" s="463">
        <f t="shared" si="4"/>
        <v>13.5</v>
      </c>
      <c r="H157" s="464">
        <v>1</v>
      </c>
      <c r="I157" s="465">
        <v>0</v>
      </c>
      <c r="J157" s="466">
        <v>1</v>
      </c>
      <c r="K157" s="467">
        <v>0</v>
      </c>
      <c r="L157" s="468">
        <v>0</v>
      </c>
      <c r="M157" s="465">
        <v>0</v>
      </c>
      <c r="N157" s="468">
        <v>0</v>
      </c>
      <c r="O157" s="465">
        <v>0</v>
      </c>
      <c r="P157" s="463">
        <v>6</v>
      </c>
      <c r="Q157" s="465">
        <v>0</v>
      </c>
      <c r="R157" s="463">
        <v>3</v>
      </c>
      <c r="S157" s="465">
        <v>0</v>
      </c>
      <c r="T157" s="463">
        <f t="shared" si="5"/>
        <v>9</v>
      </c>
      <c r="U157" s="470"/>
      <c r="AA157" s="368"/>
      <c r="AD157" s="369"/>
    </row>
    <row r="158" spans="1:30">
      <c r="A158" s="458" t="s">
        <v>217</v>
      </c>
      <c r="B158" s="459" t="s">
        <v>70</v>
      </c>
      <c r="C158" s="459" t="s">
        <v>600</v>
      </c>
      <c r="D158" s="458" t="s">
        <v>604</v>
      </c>
      <c r="E158" s="459" t="s">
        <v>603</v>
      </c>
      <c r="F158" s="462">
        <v>5</v>
      </c>
      <c r="G158" s="463">
        <f t="shared" si="4"/>
        <v>4.5</v>
      </c>
      <c r="H158" s="464">
        <v>1</v>
      </c>
      <c r="I158" s="465">
        <v>0</v>
      </c>
      <c r="J158" s="466">
        <v>1</v>
      </c>
      <c r="K158" s="467">
        <v>0</v>
      </c>
      <c r="L158" s="468">
        <v>0</v>
      </c>
      <c r="M158" s="465">
        <v>0</v>
      </c>
      <c r="N158" s="468">
        <v>0</v>
      </c>
      <c r="O158" s="465">
        <v>0</v>
      </c>
      <c r="P158" s="463">
        <v>2.25</v>
      </c>
      <c r="Q158" s="465">
        <v>0</v>
      </c>
      <c r="R158" s="463">
        <v>0.75</v>
      </c>
      <c r="S158" s="465">
        <v>0</v>
      </c>
      <c r="T158" s="463">
        <f t="shared" si="5"/>
        <v>3</v>
      </c>
      <c r="U158" s="470"/>
      <c r="AA158" s="368"/>
      <c r="AD158" s="369"/>
    </row>
    <row r="159" spans="1:30">
      <c r="A159" s="458" t="s">
        <v>217</v>
      </c>
      <c r="B159" s="459" t="s">
        <v>9</v>
      </c>
      <c r="C159" s="459" t="s">
        <v>600</v>
      </c>
      <c r="D159" s="459" t="s">
        <v>29</v>
      </c>
      <c r="E159" s="459" t="s">
        <v>31</v>
      </c>
      <c r="F159" s="462">
        <v>12</v>
      </c>
      <c r="G159" s="463">
        <f t="shared" si="4"/>
        <v>0.12</v>
      </c>
      <c r="H159" s="464">
        <v>2</v>
      </c>
      <c r="I159" s="465">
        <v>0</v>
      </c>
      <c r="J159" s="466">
        <v>0</v>
      </c>
      <c r="K159" s="467">
        <v>0</v>
      </c>
      <c r="L159" s="468">
        <v>0</v>
      </c>
      <c r="M159" s="465">
        <v>0</v>
      </c>
      <c r="N159" s="468">
        <v>0</v>
      </c>
      <c r="O159" s="465">
        <v>0</v>
      </c>
      <c r="P159" s="463">
        <v>1.6666666666666666E-2</v>
      </c>
      <c r="Q159" s="465">
        <v>0</v>
      </c>
      <c r="R159" s="463">
        <v>0</v>
      </c>
      <c r="S159" s="465">
        <v>0</v>
      </c>
      <c r="T159" s="463">
        <f t="shared" si="5"/>
        <v>1.6666666666666666E-2</v>
      </c>
      <c r="U159" s="470"/>
      <c r="AA159" s="368"/>
      <c r="AD159" s="369"/>
    </row>
    <row r="160" spans="1:30">
      <c r="A160" s="459" t="s">
        <v>217</v>
      </c>
      <c r="B160" s="459" t="s">
        <v>80</v>
      </c>
      <c r="C160" s="459" t="s">
        <v>600</v>
      </c>
      <c r="D160" s="459" t="s">
        <v>29</v>
      </c>
      <c r="E160" s="459" t="s">
        <v>31</v>
      </c>
      <c r="F160" s="462">
        <v>12</v>
      </c>
      <c r="G160" s="463">
        <f t="shared" si="4"/>
        <v>0.24</v>
      </c>
      <c r="H160" s="464">
        <v>2</v>
      </c>
      <c r="I160" s="465">
        <v>0</v>
      </c>
      <c r="J160" s="466">
        <v>0</v>
      </c>
      <c r="K160" s="467">
        <v>0</v>
      </c>
      <c r="L160" s="468">
        <v>2</v>
      </c>
      <c r="M160" s="465">
        <v>0</v>
      </c>
      <c r="N160" s="468">
        <v>0</v>
      </c>
      <c r="O160" s="465">
        <v>0</v>
      </c>
      <c r="P160" s="463">
        <v>1.6666666666666666E-2</v>
      </c>
      <c r="Q160" s="465">
        <v>0</v>
      </c>
      <c r="R160" s="463">
        <v>0</v>
      </c>
      <c r="S160" s="465">
        <v>0</v>
      </c>
      <c r="T160" s="463">
        <f t="shared" si="5"/>
        <v>1.6666666666666666E-2</v>
      </c>
      <c r="U160" s="470"/>
      <c r="AA160" s="368"/>
      <c r="AD160" s="369"/>
    </row>
    <row r="161" spans="1:33">
      <c r="A161" s="458" t="s">
        <v>217</v>
      </c>
      <c r="B161" s="459" t="s">
        <v>3</v>
      </c>
      <c r="C161" s="459" t="s">
        <v>600</v>
      </c>
      <c r="D161" s="459" t="s">
        <v>29</v>
      </c>
      <c r="E161" s="459" t="s">
        <v>31</v>
      </c>
      <c r="F161" s="462">
        <v>12</v>
      </c>
      <c r="G161" s="463">
        <f t="shared" si="4"/>
        <v>0.24</v>
      </c>
      <c r="H161" s="464">
        <v>3</v>
      </c>
      <c r="I161" s="465">
        <v>0</v>
      </c>
      <c r="J161" s="466">
        <v>0</v>
      </c>
      <c r="K161" s="467">
        <v>0</v>
      </c>
      <c r="L161" s="468">
        <v>1</v>
      </c>
      <c r="M161" s="465">
        <v>0</v>
      </c>
      <c r="N161" s="468">
        <v>0</v>
      </c>
      <c r="O161" s="465">
        <v>0</v>
      </c>
      <c r="P161" s="463">
        <v>1.6666666666666666E-2</v>
      </c>
      <c r="Q161" s="465">
        <v>0</v>
      </c>
      <c r="R161" s="463">
        <v>0</v>
      </c>
      <c r="S161" s="465">
        <v>0</v>
      </c>
      <c r="T161" s="463">
        <f t="shared" si="5"/>
        <v>1.6666666666666666E-2</v>
      </c>
      <c r="U161" s="471"/>
      <c r="AA161" s="368"/>
      <c r="AD161" s="369"/>
    </row>
    <row r="162" spans="1:33">
      <c r="A162" s="459" t="s">
        <v>264</v>
      </c>
      <c r="B162" s="459" t="s">
        <v>75</v>
      </c>
      <c r="C162" s="459" t="s">
        <v>599</v>
      </c>
      <c r="D162" s="459" t="s">
        <v>265</v>
      </c>
      <c r="E162" s="459" t="s">
        <v>267</v>
      </c>
      <c r="F162" s="462">
        <v>6</v>
      </c>
      <c r="G162" s="463">
        <f t="shared" si="4"/>
        <v>16.3125</v>
      </c>
      <c r="H162" s="464">
        <v>0</v>
      </c>
      <c r="I162" s="465">
        <v>0</v>
      </c>
      <c r="J162" s="466">
        <v>0</v>
      </c>
      <c r="K162" s="467">
        <v>0</v>
      </c>
      <c r="L162" s="468">
        <v>0.75</v>
      </c>
      <c r="M162" s="465">
        <v>0</v>
      </c>
      <c r="N162" s="468">
        <v>2</v>
      </c>
      <c r="O162" s="465">
        <v>0</v>
      </c>
      <c r="P162" s="463">
        <v>8.75</v>
      </c>
      <c r="Q162" s="465">
        <v>0</v>
      </c>
      <c r="R162" s="463">
        <v>1.25</v>
      </c>
      <c r="S162" s="465">
        <v>0</v>
      </c>
      <c r="T162" s="463">
        <f t="shared" si="5"/>
        <v>10</v>
      </c>
      <c r="U162" s="470"/>
      <c r="AA162" s="368"/>
      <c r="AD162" s="369"/>
    </row>
    <row r="163" spans="1:33">
      <c r="A163" s="459" t="s">
        <v>264</v>
      </c>
      <c r="B163" s="459" t="s">
        <v>80</v>
      </c>
      <c r="C163" s="459" t="s">
        <v>599</v>
      </c>
      <c r="D163" s="459" t="s">
        <v>265</v>
      </c>
      <c r="E163" s="459" t="s">
        <v>267</v>
      </c>
      <c r="F163" s="462">
        <v>6</v>
      </c>
      <c r="G163" s="463">
        <f t="shared" si="4"/>
        <v>16.3125</v>
      </c>
      <c r="H163" s="464">
        <v>0</v>
      </c>
      <c r="I163" s="465">
        <v>0</v>
      </c>
      <c r="J163" s="466">
        <v>0</v>
      </c>
      <c r="K163" s="467">
        <v>0</v>
      </c>
      <c r="L163" s="468">
        <v>0.75</v>
      </c>
      <c r="M163" s="465">
        <v>0</v>
      </c>
      <c r="N163" s="468">
        <v>2</v>
      </c>
      <c r="O163" s="465">
        <v>0</v>
      </c>
      <c r="P163" s="463">
        <v>8.75</v>
      </c>
      <c r="Q163" s="465">
        <v>0</v>
      </c>
      <c r="R163" s="463">
        <v>1.25</v>
      </c>
      <c r="S163" s="465">
        <v>0</v>
      </c>
      <c r="T163" s="463">
        <f t="shared" si="5"/>
        <v>10</v>
      </c>
      <c r="U163" s="470"/>
      <c r="AA163" s="368"/>
      <c r="AD163" s="369"/>
    </row>
    <row r="164" spans="1:33">
      <c r="A164" s="459" t="s">
        <v>264</v>
      </c>
      <c r="B164" s="459" t="s">
        <v>3</v>
      </c>
      <c r="C164" s="459" t="s">
        <v>599</v>
      </c>
      <c r="D164" s="459" t="s">
        <v>265</v>
      </c>
      <c r="E164" s="459" t="s">
        <v>267</v>
      </c>
      <c r="F164" s="462">
        <v>6</v>
      </c>
      <c r="G164" s="463">
        <f t="shared" si="4"/>
        <v>32.625</v>
      </c>
      <c r="H164" s="464">
        <v>0</v>
      </c>
      <c r="I164" s="465">
        <v>0</v>
      </c>
      <c r="J164" s="466">
        <v>0</v>
      </c>
      <c r="K164" s="467">
        <v>0</v>
      </c>
      <c r="L164" s="468">
        <v>1.5</v>
      </c>
      <c r="M164" s="465">
        <v>0</v>
      </c>
      <c r="N164" s="468">
        <v>4</v>
      </c>
      <c r="O164" s="465">
        <v>0</v>
      </c>
      <c r="P164" s="463">
        <v>8.75</v>
      </c>
      <c r="Q164" s="465">
        <v>0</v>
      </c>
      <c r="R164" s="463">
        <v>1.25</v>
      </c>
      <c r="S164" s="465">
        <v>0</v>
      </c>
      <c r="T164" s="463">
        <f t="shared" si="5"/>
        <v>10</v>
      </c>
      <c r="U164" s="470"/>
      <c r="AA164" s="368"/>
      <c r="AD164" s="369"/>
    </row>
    <row r="165" spans="1:33">
      <c r="A165" s="459" t="s">
        <v>264</v>
      </c>
      <c r="B165" s="459" t="s">
        <v>3</v>
      </c>
      <c r="C165" s="459" t="s">
        <v>599</v>
      </c>
      <c r="D165" s="459" t="s">
        <v>268</v>
      </c>
      <c r="E165" s="459" t="s">
        <v>270</v>
      </c>
      <c r="F165" s="462">
        <v>6</v>
      </c>
      <c r="G165" s="463">
        <f t="shared" si="4"/>
        <v>47.25</v>
      </c>
      <c r="H165" s="464">
        <v>2</v>
      </c>
      <c r="I165" s="465">
        <v>0</v>
      </c>
      <c r="J165" s="466">
        <v>7</v>
      </c>
      <c r="K165" s="467">
        <v>0</v>
      </c>
      <c r="L165" s="468">
        <v>0</v>
      </c>
      <c r="M165" s="465">
        <v>0</v>
      </c>
      <c r="N165" s="468">
        <v>0</v>
      </c>
      <c r="O165" s="465">
        <v>0</v>
      </c>
      <c r="P165" s="463">
        <v>8.75</v>
      </c>
      <c r="Q165" s="465">
        <v>0</v>
      </c>
      <c r="R165" s="463">
        <v>1.25</v>
      </c>
      <c r="S165" s="465">
        <v>0</v>
      </c>
      <c r="T165" s="463">
        <f t="shared" si="5"/>
        <v>10</v>
      </c>
      <c r="U165" s="471"/>
      <c r="AA165" s="368"/>
      <c r="AD165" s="369"/>
    </row>
    <row r="166" spans="1:33">
      <c r="A166" s="459" t="s">
        <v>264</v>
      </c>
      <c r="B166" s="459" t="s">
        <v>3</v>
      </c>
      <c r="C166" s="459" t="s">
        <v>599</v>
      </c>
      <c r="D166" s="459" t="s">
        <v>271</v>
      </c>
      <c r="E166" s="459" t="s">
        <v>273</v>
      </c>
      <c r="F166" s="462">
        <v>6</v>
      </c>
      <c r="G166" s="463">
        <f t="shared" si="4"/>
        <v>47.25</v>
      </c>
      <c r="H166" s="464">
        <v>0</v>
      </c>
      <c r="I166" s="465">
        <v>0</v>
      </c>
      <c r="J166" s="466">
        <v>0</v>
      </c>
      <c r="K166" s="467">
        <v>0</v>
      </c>
      <c r="L166" s="468">
        <v>2</v>
      </c>
      <c r="M166" s="465">
        <v>0</v>
      </c>
      <c r="N166" s="468">
        <v>7</v>
      </c>
      <c r="O166" s="465">
        <v>0</v>
      </c>
      <c r="P166" s="463">
        <v>8.75</v>
      </c>
      <c r="Q166" s="465">
        <v>0</v>
      </c>
      <c r="R166" s="463">
        <v>1.25</v>
      </c>
      <c r="S166" s="465">
        <v>0</v>
      </c>
      <c r="T166" s="463">
        <f t="shared" si="5"/>
        <v>10</v>
      </c>
      <c r="U166" s="471"/>
      <c r="AA166" s="368"/>
      <c r="AD166" s="369"/>
    </row>
    <row r="167" spans="1:33">
      <c r="A167" s="459" t="s">
        <v>264</v>
      </c>
      <c r="B167" s="459" t="s">
        <v>3</v>
      </c>
      <c r="C167" s="459" t="s">
        <v>599</v>
      </c>
      <c r="D167" s="459" t="s">
        <v>274</v>
      </c>
      <c r="E167" s="459" t="s">
        <v>92</v>
      </c>
      <c r="F167" s="462">
        <v>6</v>
      </c>
      <c r="G167" s="463">
        <f t="shared" si="4"/>
        <v>54</v>
      </c>
      <c r="H167" s="464">
        <v>0</v>
      </c>
      <c r="I167" s="465">
        <v>0</v>
      </c>
      <c r="J167" s="466">
        <v>0</v>
      </c>
      <c r="K167" s="467">
        <v>0</v>
      </c>
      <c r="L167" s="468">
        <v>2</v>
      </c>
      <c r="M167" s="465">
        <v>0</v>
      </c>
      <c r="N167" s="468">
        <v>6</v>
      </c>
      <c r="O167" s="465">
        <v>0</v>
      </c>
      <c r="P167" s="463">
        <v>7.5</v>
      </c>
      <c r="Q167" s="465">
        <v>0</v>
      </c>
      <c r="R167" s="463">
        <v>2.5</v>
      </c>
      <c r="S167" s="465">
        <v>0</v>
      </c>
      <c r="T167" s="463">
        <f t="shared" si="5"/>
        <v>10</v>
      </c>
      <c r="U167" s="471"/>
      <c r="AA167" s="368"/>
      <c r="AD167" s="369"/>
    </row>
    <row r="168" spans="1:33">
      <c r="A168" s="459" t="s">
        <v>264</v>
      </c>
      <c r="B168" s="459" t="s">
        <v>3</v>
      </c>
      <c r="C168" s="459" t="s">
        <v>599</v>
      </c>
      <c r="D168" s="459" t="s">
        <v>275</v>
      </c>
      <c r="E168" s="459" t="s">
        <v>277</v>
      </c>
      <c r="F168" s="462">
        <v>6</v>
      </c>
      <c r="G168" s="463">
        <f t="shared" si="4"/>
        <v>18</v>
      </c>
      <c r="H168" s="464">
        <v>0</v>
      </c>
      <c r="I168" s="465">
        <v>0</v>
      </c>
      <c r="J168" s="466">
        <v>0</v>
      </c>
      <c r="K168" s="467">
        <v>0</v>
      </c>
      <c r="L168" s="468">
        <v>2</v>
      </c>
      <c r="M168" s="465">
        <v>0</v>
      </c>
      <c r="N168" s="468">
        <v>4</v>
      </c>
      <c r="O168" s="465">
        <v>0</v>
      </c>
      <c r="P168" s="463">
        <v>1.6666666666666667</v>
      </c>
      <c r="Q168" s="465">
        <v>0</v>
      </c>
      <c r="R168" s="463">
        <v>1.6666666666666667</v>
      </c>
      <c r="S168" s="465">
        <v>0</v>
      </c>
      <c r="T168" s="463">
        <f t="shared" si="5"/>
        <v>3.3333333333333335</v>
      </c>
      <c r="U168" s="470"/>
      <c r="AA168" s="368"/>
      <c r="AD168" s="369"/>
      <c r="AF168" s="415"/>
      <c r="AG168" s="416"/>
    </row>
    <row r="169" spans="1:33">
      <c r="A169" s="458" t="s">
        <v>264</v>
      </c>
      <c r="B169" s="459" t="s">
        <v>3</v>
      </c>
      <c r="C169" s="459" t="s">
        <v>593</v>
      </c>
      <c r="D169" s="459" t="s">
        <v>4</v>
      </c>
      <c r="E169" s="459" t="s">
        <v>6</v>
      </c>
      <c r="F169" s="462">
        <v>24</v>
      </c>
      <c r="G169" s="463">
        <f t="shared" si="4"/>
        <v>4.3999999999999986</v>
      </c>
      <c r="H169" s="464">
        <v>3</v>
      </c>
      <c r="I169" s="465">
        <v>0</v>
      </c>
      <c r="J169" s="466">
        <v>0</v>
      </c>
      <c r="K169" s="467">
        <v>0</v>
      </c>
      <c r="L169" s="468">
        <v>8</v>
      </c>
      <c r="M169" s="465">
        <v>0</v>
      </c>
      <c r="N169" s="468">
        <v>0</v>
      </c>
      <c r="O169" s="465">
        <v>0</v>
      </c>
      <c r="P169" s="463">
        <v>5.5555555555555552E-2</v>
      </c>
      <c r="Q169" s="465">
        <v>0</v>
      </c>
      <c r="R169" s="463">
        <v>0</v>
      </c>
      <c r="S169" s="465">
        <v>0</v>
      </c>
      <c r="T169" s="463">
        <f t="shared" si="5"/>
        <v>5.5555555555555552E-2</v>
      </c>
      <c r="U169" s="470"/>
      <c r="AA169" s="368"/>
      <c r="AD169" s="369"/>
      <c r="AF169" s="415"/>
      <c r="AG169" s="411"/>
    </row>
    <row r="170" spans="1:33">
      <c r="A170" s="459" t="s">
        <v>264</v>
      </c>
      <c r="B170" s="459" t="s">
        <v>9</v>
      </c>
      <c r="C170" s="459" t="s">
        <v>599</v>
      </c>
      <c r="D170" s="459" t="s">
        <v>84</v>
      </c>
      <c r="E170" s="459" t="s">
        <v>86</v>
      </c>
      <c r="F170" s="462">
        <v>6</v>
      </c>
      <c r="G170" s="463">
        <f t="shared" si="4"/>
        <v>9.4499999999999993</v>
      </c>
      <c r="H170" s="464">
        <v>2</v>
      </c>
      <c r="I170" s="465">
        <v>0</v>
      </c>
      <c r="J170" s="466">
        <v>5</v>
      </c>
      <c r="K170" s="467">
        <v>0</v>
      </c>
      <c r="L170" s="468">
        <v>0</v>
      </c>
      <c r="M170" s="465">
        <v>0</v>
      </c>
      <c r="N170" s="468">
        <v>0</v>
      </c>
      <c r="O170" s="465">
        <v>0</v>
      </c>
      <c r="P170" s="463">
        <v>0.74999999999999989</v>
      </c>
      <c r="Q170" s="465">
        <v>0</v>
      </c>
      <c r="R170" s="463">
        <v>0.74999999999999989</v>
      </c>
      <c r="S170" s="465">
        <v>0</v>
      </c>
      <c r="T170" s="463">
        <f t="shared" si="5"/>
        <v>1.4999999999999998</v>
      </c>
      <c r="U170" s="470"/>
      <c r="AA170" s="368"/>
      <c r="AD170" s="369"/>
      <c r="AF170" s="415"/>
      <c r="AG170" s="411"/>
    </row>
    <row r="171" spans="1:33">
      <c r="A171" s="459" t="s">
        <v>264</v>
      </c>
      <c r="B171" s="459" t="s">
        <v>9</v>
      </c>
      <c r="C171" s="459" t="s">
        <v>599</v>
      </c>
      <c r="D171" s="459" t="s">
        <v>278</v>
      </c>
      <c r="E171" s="459" t="s">
        <v>280</v>
      </c>
      <c r="F171" s="462">
        <v>6</v>
      </c>
      <c r="G171" s="463">
        <f t="shared" si="4"/>
        <v>50.400000000000006</v>
      </c>
      <c r="H171" s="464">
        <v>2</v>
      </c>
      <c r="I171" s="465">
        <v>0</v>
      </c>
      <c r="J171" s="466">
        <v>8</v>
      </c>
      <c r="K171" s="467">
        <v>0</v>
      </c>
      <c r="L171" s="468">
        <v>0</v>
      </c>
      <c r="M171" s="465">
        <v>0</v>
      </c>
      <c r="N171" s="468">
        <v>0</v>
      </c>
      <c r="O171" s="465">
        <v>0</v>
      </c>
      <c r="P171" s="463">
        <v>6</v>
      </c>
      <c r="Q171" s="465">
        <v>0</v>
      </c>
      <c r="R171" s="463">
        <v>2</v>
      </c>
      <c r="S171" s="465">
        <v>0</v>
      </c>
      <c r="T171" s="463">
        <f t="shared" si="5"/>
        <v>8</v>
      </c>
      <c r="U171" s="470"/>
      <c r="AA171" s="368"/>
      <c r="AD171" s="369"/>
      <c r="AF171" s="415"/>
      <c r="AG171" s="411"/>
    </row>
    <row r="172" spans="1:33">
      <c r="A172" s="459" t="s">
        <v>264</v>
      </c>
      <c r="B172" s="459" t="s">
        <v>9</v>
      </c>
      <c r="C172" s="459" t="s">
        <v>599</v>
      </c>
      <c r="D172" s="459" t="s">
        <v>281</v>
      </c>
      <c r="E172" s="459" t="s">
        <v>283</v>
      </c>
      <c r="F172" s="462">
        <v>6</v>
      </c>
      <c r="G172" s="463">
        <f t="shared" si="4"/>
        <v>12.600000000000001</v>
      </c>
      <c r="H172" s="464">
        <v>0</v>
      </c>
      <c r="I172" s="465">
        <v>0</v>
      </c>
      <c r="J172" s="466">
        <v>0</v>
      </c>
      <c r="K172" s="467">
        <v>0</v>
      </c>
      <c r="L172" s="468">
        <v>2</v>
      </c>
      <c r="M172" s="465">
        <v>0</v>
      </c>
      <c r="N172" s="468">
        <v>5</v>
      </c>
      <c r="O172" s="465">
        <v>0</v>
      </c>
      <c r="P172" s="463">
        <v>1</v>
      </c>
      <c r="Q172" s="465">
        <v>0</v>
      </c>
      <c r="R172" s="463">
        <v>1</v>
      </c>
      <c r="S172" s="465">
        <v>0</v>
      </c>
      <c r="T172" s="463">
        <f t="shared" si="5"/>
        <v>2</v>
      </c>
      <c r="U172" s="470"/>
      <c r="AA172" s="368"/>
      <c r="AD172" s="369"/>
    </row>
    <row r="173" spans="1:33">
      <c r="A173" s="459" t="s">
        <v>264</v>
      </c>
      <c r="B173" s="459" t="s">
        <v>9</v>
      </c>
      <c r="C173" s="459" t="s">
        <v>599</v>
      </c>
      <c r="D173" s="459" t="s">
        <v>284</v>
      </c>
      <c r="E173" s="459" t="s">
        <v>286</v>
      </c>
      <c r="F173" s="462">
        <v>6</v>
      </c>
      <c r="G173" s="463">
        <f t="shared" si="4"/>
        <v>24</v>
      </c>
      <c r="H173" s="464">
        <v>2</v>
      </c>
      <c r="I173" s="465">
        <v>0</v>
      </c>
      <c r="J173" s="466">
        <v>6</v>
      </c>
      <c r="K173" s="467">
        <v>0</v>
      </c>
      <c r="L173" s="468">
        <v>0</v>
      </c>
      <c r="M173" s="465">
        <v>0</v>
      </c>
      <c r="N173" s="468">
        <v>0</v>
      </c>
      <c r="O173" s="465">
        <v>0</v>
      </c>
      <c r="P173" s="463">
        <v>1.6666666666666667</v>
      </c>
      <c r="Q173" s="465">
        <v>0</v>
      </c>
      <c r="R173" s="463">
        <v>1.6666666666666667</v>
      </c>
      <c r="S173" s="465">
        <v>0</v>
      </c>
      <c r="T173" s="463">
        <f t="shared" si="5"/>
        <v>3.3333333333333335</v>
      </c>
      <c r="U173" s="470"/>
      <c r="AA173" s="368"/>
      <c r="AD173" s="369"/>
    </row>
    <row r="174" spans="1:33">
      <c r="A174" s="459" t="s">
        <v>264</v>
      </c>
      <c r="B174" s="459" t="s">
        <v>9</v>
      </c>
      <c r="C174" s="459" t="s">
        <v>599</v>
      </c>
      <c r="D174" s="459" t="s">
        <v>287</v>
      </c>
      <c r="E174" s="459" t="s">
        <v>289</v>
      </c>
      <c r="F174" s="462">
        <v>6</v>
      </c>
      <c r="G174" s="463">
        <f t="shared" si="4"/>
        <v>76.5</v>
      </c>
      <c r="H174" s="464">
        <v>0</v>
      </c>
      <c r="I174" s="465">
        <v>0</v>
      </c>
      <c r="J174" s="466">
        <v>0</v>
      </c>
      <c r="K174" s="467">
        <v>0</v>
      </c>
      <c r="L174" s="468">
        <v>3</v>
      </c>
      <c r="M174" s="465">
        <v>0</v>
      </c>
      <c r="N174" s="468">
        <v>8</v>
      </c>
      <c r="O174" s="465">
        <v>0</v>
      </c>
      <c r="P174" s="463">
        <v>7.5</v>
      </c>
      <c r="Q174" s="465">
        <v>0</v>
      </c>
      <c r="R174" s="463">
        <v>2.5</v>
      </c>
      <c r="S174" s="465">
        <v>0</v>
      </c>
      <c r="T174" s="463">
        <f t="shared" si="5"/>
        <v>10</v>
      </c>
      <c r="U174" s="470"/>
      <c r="AA174" s="368"/>
      <c r="AD174" s="369"/>
    </row>
    <row r="175" spans="1:33">
      <c r="A175" s="459" t="s">
        <v>264</v>
      </c>
      <c r="B175" s="459" t="s">
        <v>9</v>
      </c>
      <c r="C175" s="459" t="s">
        <v>599</v>
      </c>
      <c r="D175" s="459" t="s">
        <v>87</v>
      </c>
      <c r="E175" s="459" t="s">
        <v>89</v>
      </c>
      <c r="F175" s="462">
        <v>6</v>
      </c>
      <c r="G175" s="463">
        <f t="shared" si="4"/>
        <v>15.75</v>
      </c>
      <c r="H175" s="464">
        <v>0</v>
      </c>
      <c r="I175" s="465">
        <v>0</v>
      </c>
      <c r="J175" s="466">
        <v>0</v>
      </c>
      <c r="K175" s="467">
        <v>0</v>
      </c>
      <c r="L175" s="468">
        <v>2</v>
      </c>
      <c r="M175" s="465">
        <v>0</v>
      </c>
      <c r="N175" s="468">
        <v>5</v>
      </c>
      <c r="O175" s="465">
        <v>0</v>
      </c>
      <c r="P175" s="463">
        <v>1.25</v>
      </c>
      <c r="Q175" s="465">
        <v>0</v>
      </c>
      <c r="R175" s="463">
        <v>1.25</v>
      </c>
      <c r="S175" s="465">
        <v>0</v>
      </c>
      <c r="T175" s="463">
        <f t="shared" si="5"/>
        <v>2.5</v>
      </c>
      <c r="U175" s="471"/>
      <c r="AA175" s="368"/>
      <c r="AD175" s="369"/>
    </row>
    <row r="176" spans="1:33">
      <c r="A176" s="459" t="s">
        <v>264</v>
      </c>
      <c r="B176" s="459" t="s">
        <v>9</v>
      </c>
      <c r="C176" s="459" t="s">
        <v>593</v>
      </c>
      <c r="D176" s="459" t="s">
        <v>23</v>
      </c>
      <c r="E176" s="459" t="s">
        <v>6</v>
      </c>
      <c r="F176" s="462">
        <v>24</v>
      </c>
      <c r="G176" s="463">
        <f t="shared" si="4"/>
        <v>2</v>
      </c>
      <c r="H176" s="464">
        <v>2</v>
      </c>
      <c r="I176" s="465">
        <v>0</v>
      </c>
      <c r="J176" s="466">
        <v>0</v>
      </c>
      <c r="K176" s="467">
        <v>0</v>
      </c>
      <c r="L176" s="468">
        <v>3</v>
      </c>
      <c r="M176" s="465">
        <v>0</v>
      </c>
      <c r="N176" s="468">
        <v>0</v>
      </c>
      <c r="O176" s="465">
        <v>0</v>
      </c>
      <c r="P176" s="463">
        <v>5.5555555555555552E-2</v>
      </c>
      <c r="Q176" s="465">
        <v>0</v>
      </c>
      <c r="R176" s="463">
        <v>0</v>
      </c>
      <c r="S176" s="465">
        <v>0</v>
      </c>
      <c r="T176" s="463">
        <f t="shared" si="5"/>
        <v>5.5555555555555552E-2</v>
      </c>
      <c r="U176" s="470"/>
      <c r="AA176" s="368"/>
      <c r="AD176" s="369"/>
    </row>
    <row r="177" spans="1:33">
      <c r="A177" s="459" t="s">
        <v>264</v>
      </c>
      <c r="B177" s="459" t="s">
        <v>9</v>
      </c>
      <c r="C177" s="459" t="s">
        <v>600</v>
      </c>
      <c r="D177" s="459" t="s">
        <v>290</v>
      </c>
      <c r="E177" s="459" t="s">
        <v>292</v>
      </c>
      <c r="F177" s="462">
        <v>6</v>
      </c>
      <c r="G177" s="463">
        <f t="shared" si="4"/>
        <v>11.25</v>
      </c>
      <c r="H177" s="464">
        <v>0.5</v>
      </c>
      <c r="I177" s="465">
        <v>0</v>
      </c>
      <c r="J177" s="466">
        <v>1</v>
      </c>
      <c r="K177" s="467">
        <v>0</v>
      </c>
      <c r="L177" s="468">
        <v>0</v>
      </c>
      <c r="M177" s="465">
        <v>0</v>
      </c>
      <c r="N177" s="468">
        <v>0</v>
      </c>
      <c r="O177" s="465">
        <v>0</v>
      </c>
      <c r="P177" s="463">
        <v>7.5</v>
      </c>
      <c r="Q177" s="465">
        <v>0</v>
      </c>
      <c r="R177" s="463">
        <v>2.5</v>
      </c>
      <c r="S177" s="465">
        <v>0</v>
      </c>
      <c r="T177" s="463">
        <f t="shared" si="5"/>
        <v>10</v>
      </c>
      <c r="U177" s="470"/>
      <c r="AA177" s="368"/>
      <c r="AD177" s="369"/>
    </row>
    <row r="178" spans="1:33">
      <c r="A178" s="459" t="s">
        <v>264</v>
      </c>
      <c r="B178" s="459" t="s">
        <v>3</v>
      </c>
      <c r="C178" s="459" t="s">
        <v>600</v>
      </c>
      <c r="D178" s="459" t="s">
        <v>290</v>
      </c>
      <c r="E178" s="459" t="s">
        <v>292</v>
      </c>
      <c r="F178" s="462">
        <v>6</v>
      </c>
      <c r="G178" s="463">
        <f t="shared" si="4"/>
        <v>11.25</v>
      </c>
      <c r="H178" s="464">
        <v>0.5</v>
      </c>
      <c r="I178" s="465">
        <v>0</v>
      </c>
      <c r="J178" s="466">
        <v>1</v>
      </c>
      <c r="K178" s="467">
        <v>0</v>
      </c>
      <c r="L178" s="468">
        <v>0</v>
      </c>
      <c r="M178" s="465">
        <v>0</v>
      </c>
      <c r="N178" s="468">
        <v>0</v>
      </c>
      <c r="O178" s="465">
        <v>0</v>
      </c>
      <c r="P178" s="463">
        <v>7.5</v>
      </c>
      <c r="Q178" s="465">
        <v>0</v>
      </c>
      <c r="R178" s="463">
        <v>2.5</v>
      </c>
      <c r="S178" s="465">
        <v>0</v>
      </c>
      <c r="T178" s="463">
        <f t="shared" si="5"/>
        <v>10</v>
      </c>
      <c r="U178" s="470"/>
      <c r="AA178" s="368"/>
      <c r="AD178" s="369"/>
    </row>
    <row r="179" spans="1:33">
      <c r="A179" s="459" t="s">
        <v>264</v>
      </c>
      <c r="B179" s="459" t="s">
        <v>70</v>
      </c>
      <c r="C179" s="459" t="s">
        <v>599</v>
      </c>
      <c r="D179" s="459" t="s">
        <v>293</v>
      </c>
      <c r="E179" s="459" t="s">
        <v>295</v>
      </c>
      <c r="F179" s="462">
        <v>5</v>
      </c>
      <c r="G179" s="463">
        <f t="shared" si="4"/>
        <v>18</v>
      </c>
      <c r="H179" s="464">
        <v>1</v>
      </c>
      <c r="I179" s="465">
        <v>0</v>
      </c>
      <c r="J179" s="466">
        <v>2</v>
      </c>
      <c r="K179" s="467">
        <v>0</v>
      </c>
      <c r="L179" s="468">
        <v>0</v>
      </c>
      <c r="M179" s="465">
        <v>0</v>
      </c>
      <c r="N179" s="468">
        <v>0</v>
      </c>
      <c r="O179" s="465">
        <v>0</v>
      </c>
      <c r="P179" s="474">
        <v>6</v>
      </c>
      <c r="Q179" s="465">
        <v>0</v>
      </c>
      <c r="R179" s="474">
        <v>3</v>
      </c>
      <c r="S179" s="465">
        <v>0</v>
      </c>
      <c r="T179" s="463">
        <f t="shared" si="5"/>
        <v>9</v>
      </c>
      <c r="U179" s="470"/>
      <c r="AA179" s="368"/>
      <c r="AD179" s="369"/>
    </row>
    <row r="180" spans="1:33">
      <c r="A180" s="459" t="s">
        <v>264</v>
      </c>
      <c r="B180" s="459" t="s">
        <v>70</v>
      </c>
      <c r="C180" s="459" t="s">
        <v>594</v>
      </c>
      <c r="D180" s="459" t="s">
        <v>151</v>
      </c>
      <c r="E180" s="459" t="s">
        <v>153</v>
      </c>
      <c r="F180" s="462">
        <v>15</v>
      </c>
      <c r="G180" s="463">
        <f t="shared" si="4"/>
        <v>0.4</v>
      </c>
      <c r="H180" s="464">
        <v>1</v>
      </c>
      <c r="I180" s="465">
        <v>0</v>
      </c>
      <c r="J180" s="466">
        <v>0</v>
      </c>
      <c r="K180" s="467">
        <v>0</v>
      </c>
      <c r="L180" s="468">
        <v>0</v>
      </c>
      <c r="M180" s="465">
        <v>0</v>
      </c>
      <c r="N180" s="468">
        <v>0</v>
      </c>
      <c r="O180" s="465">
        <v>0</v>
      </c>
      <c r="P180" s="463">
        <v>8.8888888888888878E-2</v>
      </c>
      <c r="Q180" s="465">
        <v>0</v>
      </c>
      <c r="R180" s="463">
        <v>0</v>
      </c>
      <c r="S180" s="465">
        <v>0</v>
      </c>
      <c r="T180" s="463">
        <f t="shared" si="5"/>
        <v>8.8888888888888878E-2</v>
      </c>
      <c r="U180" s="470"/>
      <c r="AA180" s="368"/>
      <c r="AD180" s="369"/>
    </row>
    <row r="181" spans="1:33">
      <c r="A181" s="459" t="s">
        <v>264</v>
      </c>
      <c r="B181" s="459" t="s">
        <v>70</v>
      </c>
      <c r="C181" s="459" t="s">
        <v>600</v>
      </c>
      <c r="D181" s="459" t="s">
        <v>258</v>
      </c>
      <c r="E181" s="459" t="s">
        <v>260</v>
      </c>
      <c r="F181" s="462">
        <v>5</v>
      </c>
      <c r="G181" s="463">
        <f t="shared" si="4"/>
        <v>13.5</v>
      </c>
      <c r="H181" s="464">
        <v>1</v>
      </c>
      <c r="I181" s="465">
        <v>0</v>
      </c>
      <c r="J181" s="466">
        <v>1</v>
      </c>
      <c r="K181" s="467">
        <v>0</v>
      </c>
      <c r="L181" s="468">
        <v>0</v>
      </c>
      <c r="M181" s="465">
        <v>0</v>
      </c>
      <c r="N181" s="468">
        <v>0</v>
      </c>
      <c r="O181" s="465">
        <v>0</v>
      </c>
      <c r="P181" s="463">
        <v>6</v>
      </c>
      <c r="Q181" s="465">
        <v>0</v>
      </c>
      <c r="R181" s="463">
        <v>3</v>
      </c>
      <c r="S181" s="465">
        <v>0</v>
      </c>
      <c r="T181" s="463">
        <f t="shared" si="5"/>
        <v>9</v>
      </c>
      <c r="U181" s="470"/>
      <c r="AA181" s="368"/>
      <c r="AD181" s="369"/>
      <c r="AE181" s="371"/>
      <c r="AF181" s="371"/>
      <c r="AG181" s="366"/>
    </row>
    <row r="182" spans="1:33">
      <c r="A182" s="458" t="s">
        <v>264</v>
      </c>
      <c r="B182" s="459" t="s">
        <v>3</v>
      </c>
      <c r="C182" s="459" t="s">
        <v>600</v>
      </c>
      <c r="D182" s="459" t="s">
        <v>29</v>
      </c>
      <c r="E182" s="459" t="s">
        <v>31</v>
      </c>
      <c r="F182" s="462">
        <v>12</v>
      </c>
      <c r="G182" s="463">
        <f t="shared" si="4"/>
        <v>0.30000000000000004</v>
      </c>
      <c r="H182" s="464">
        <v>0</v>
      </c>
      <c r="I182" s="465">
        <v>0</v>
      </c>
      <c r="J182" s="466">
        <v>0</v>
      </c>
      <c r="K182" s="467">
        <v>0</v>
      </c>
      <c r="L182" s="468">
        <v>5</v>
      </c>
      <c r="M182" s="465">
        <v>0</v>
      </c>
      <c r="N182" s="468">
        <v>0</v>
      </c>
      <c r="O182" s="465">
        <v>0</v>
      </c>
      <c r="P182" s="463">
        <v>1.6666666666666666E-2</v>
      </c>
      <c r="Q182" s="465">
        <v>0</v>
      </c>
      <c r="R182" s="463">
        <v>0</v>
      </c>
      <c r="S182" s="465">
        <v>0</v>
      </c>
      <c r="T182" s="463">
        <f t="shared" si="5"/>
        <v>1.6666666666666666E-2</v>
      </c>
      <c r="U182" s="471"/>
      <c r="AA182" s="368"/>
      <c r="AD182" s="369"/>
      <c r="AE182" s="410"/>
    </row>
    <row r="183" spans="1:33">
      <c r="A183" s="459" t="s">
        <v>296</v>
      </c>
      <c r="B183" s="459" t="s">
        <v>9</v>
      </c>
      <c r="C183" s="459" t="s">
        <v>599</v>
      </c>
      <c r="D183" s="459" t="s">
        <v>218</v>
      </c>
      <c r="E183" s="459" t="s">
        <v>220</v>
      </c>
      <c r="F183" s="462">
        <v>6</v>
      </c>
      <c r="G183" s="463">
        <f t="shared" si="4"/>
        <v>16.254486</v>
      </c>
      <c r="H183" s="464">
        <v>2</v>
      </c>
      <c r="I183" s="465">
        <v>0</v>
      </c>
      <c r="J183" s="466">
        <v>5</v>
      </c>
      <c r="K183" s="467">
        <v>0</v>
      </c>
      <c r="L183" s="468">
        <v>0.33</v>
      </c>
      <c r="M183" s="465">
        <v>0</v>
      </c>
      <c r="N183" s="468">
        <v>0.5</v>
      </c>
      <c r="O183" s="465">
        <v>0</v>
      </c>
      <c r="P183" s="463">
        <v>2.169</v>
      </c>
      <c r="Q183" s="465">
        <v>0</v>
      </c>
      <c r="R183" s="474">
        <v>0.72299999999999998</v>
      </c>
      <c r="S183" s="465">
        <v>0</v>
      </c>
      <c r="T183" s="463">
        <f t="shared" si="5"/>
        <v>2.8919999999999999</v>
      </c>
      <c r="U183" s="475"/>
      <c r="V183" s="476"/>
      <c r="AA183" s="368"/>
      <c r="AD183" s="369"/>
    </row>
    <row r="184" spans="1:33">
      <c r="A184" s="459" t="s">
        <v>296</v>
      </c>
      <c r="B184" s="459" t="s">
        <v>75</v>
      </c>
      <c r="C184" s="459" t="s">
        <v>599</v>
      </c>
      <c r="D184" s="459" t="s">
        <v>218</v>
      </c>
      <c r="E184" s="459" t="s">
        <v>220</v>
      </c>
      <c r="F184" s="462">
        <v>6</v>
      </c>
      <c r="G184" s="463">
        <f t="shared" si="4"/>
        <v>7.8214139999999999</v>
      </c>
      <c r="H184" s="464">
        <v>1</v>
      </c>
      <c r="I184" s="465">
        <v>0</v>
      </c>
      <c r="J184" s="471">
        <v>2</v>
      </c>
      <c r="K184" s="467">
        <v>0</v>
      </c>
      <c r="L184" s="468">
        <v>0.17</v>
      </c>
      <c r="M184" s="465">
        <v>0</v>
      </c>
      <c r="N184" s="468">
        <v>0.5</v>
      </c>
      <c r="O184" s="465">
        <v>0</v>
      </c>
      <c r="P184" s="477">
        <v>2.169</v>
      </c>
      <c r="Q184" s="465">
        <v>0</v>
      </c>
      <c r="R184" s="477">
        <v>0.72299999999999998</v>
      </c>
      <c r="S184" s="465">
        <v>0</v>
      </c>
      <c r="T184" s="463">
        <f t="shared" si="5"/>
        <v>2.8919999999999999</v>
      </c>
      <c r="U184" s="471"/>
      <c r="V184" s="476"/>
      <c r="AA184" s="368"/>
      <c r="AD184" s="369"/>
    </row>
    <row r="185" spans="1:33">
      <c r="A185" s="459" t="s">
        <v>296</v>
      </c>
      <c r="B185" s="459" t="s">
        <v>80</v>
      </c>
      <c r="C185" s="459" t="s">
        <v>599</v>
      </c>
      <c r="D185" s="459" t="s">
        <v>218</v>
      </c>
      <c r="E185" s="459" t="s">
        <v>220</v>
      </c>
      <c r="F185" s="462">
        <v>6</v>
      </c>
      <c r="G185" s="463">
        <f t="shared" si="4"/>
        <v>7.8214139999999999</v>
      </c>
      <c r="H185" s="464">
        <v>1</v>
      </c>
      <c r="I185" s="465">
        <v>0</v>
      </c>
      <c r="J185" s="471">
        <v>2</v>
      </c>
      <c r="K185" s="467">
        <v>0</v>
      </c>
      <c r="L185" s="468">
        <v>0.17</v>
      </c>
      <c r="M185" s="465">
        <v>0</v>
      </c>
      <c r="N185" s="468">
        <v>0.5</v>
      </c>
      <c r="O185" s="465">
        <v>0</v>
      </c>
      <c r="P185" s="463">
        <v>2.169</v>
      </c>
      <c r="Q185" s="465">
        <v>0</v>
      </c>
      <c r="R185" s="463">
        <v>0.72299999999999998</v>
      </c>
      <c r="S185" s="465">
        <v>0</v>
      </c>
      <c r="T185" s="463">
        <f t="shared" si="5"/>
        <v>2.8919999999999999</v>
      </c>
      <c r="U185" s="471"/>
      <c r="AA185" s="368"/>
      <c r="AD185" s="369"/>
    </row>
    <row r="186" spans="1:33">
      <c r="A186" s="459" t="s">
        <v>296</v>
      </c>
      <c r="B186" s="459" t="s">
        <v>3</v>
      </c>
      <c r="C186" s="459" t="s">
        <v>599</v>
      </c>
      <c r="D186" s="459" t="s">
        <v>218</v>
      </c>
      <c r="E186" s="459" t="s">
        <v>220</v>
      </c>
      <c r="F186" s="462">
        <v>6</v>
      </c>
      <c r="G186" s="463">
        <f t="shared" si="4"/>
        <v>9.7474859999999985</v>
      </c>
      <c r="H186" s="464">
        <v>1</v>
      </c>
      <c r="I186" s="465">
        <v>0</v>
      </c>
      <c r="J186" s="471">
        <v>3</v>
      </c>
      <c r="K186" s="467">
        <v>0</v>
      </c>
      <c r="L186" s="468">
        <v>0.33</v>
      </c>
      <c r="M186" s="465">
        <v>0</v>
      </c>
      <c r="N186" s="468">
        <v>0.5</v>
      </c>
      <c r="O186" s="465">
        <v>0</v>
      </c>
      <c r="P186" s="477">
        <v>2.169</v>
      </c>
      <c r="Q186" s="465">
        <v>0</v>
      </c>
      <c r="R186" s="477">
        <v>0.72299999999999998</v>
      </c>
      <c r="S186" s="465">
        <v>0</v>
      </c>
      <c r="T186" s="463">
        <f t="shared" si="5"/>
        <v>2.8919999999999999</v>
      </c>
      <c r="U186" s="471"/>
      <c r="AA186" s="368"/>
      <c r="AD186" s="369"/>
    </row>
    <row r="187" spans="1:33">
      <c r="A187" s="459" t="s">
        <v>296</v>
      </c>
      <c r="B187" s="459" t="s">
        <v>9</v>
      </c>
      <c r="C187" s="459" t="s">
        <v>599</v>
      </c>
      <c r="D187" s="459" t="s">
        <v>297</v>
      </c>
      <c r="E187" s="459" t="s">
        <v>299</v>
      </c>
      <c r="F187" s="462">
        <v>6</v>
      </c>
      <c r="G187" s="463">
        <f t="shared" si="4"/>
        <v>90</v>
      </c>
      <c r="H187" s="464">
        <v>2</v>
      </c>
      <c r="I187" s="465">
        <v>0</v>
      </c>
      <c r="J187" s="471">
        <v>5</v>
      </c>
      <c r="K187" s="467">
        <v>0</v>
      </c>
      <c r="L187" s="468">
        <v>1</v>
      </c>
      <c r="M187" s="465">
        <v>0</v>
      </c>
      <c r="N187" s="468">
        <v>2</v>
      </c>
      <c r="O187" s="465">
        <v>0</v>
      </c>
      <c r="P187" s="477">
        <v>5</v>
      </c>
      <c r="Q187" s="465">
        <v>0</v>
      </c>
      <c r="R187" s="477">
        <v>5</v>
      </c>
      <c r="S187" s="465">
        <v>0</v>
      </c>
      <c r="T187" s="463">
        <f t="shared" si="5"/>
        <v>10</v>
      </c>
      <c r="U187" s="478"/>
      <c r="AA187" s="368"/>
      <c r="AD187" s="369"/>
    </row>
    <row r="188" spans="1:33">
      <c r="A188" s="459" t="s">
        <v>296</v>
      </c>
      <c r="B188" s="459" t="s">
        <v>75</v>
      </c>
      <c r="C188" s="459" t="s">
        <v>599</v>
      </c>
      <c r="D188" s="459" t="s">
        <v>297</v>
      </c>
      <c r="E188" s="459" t="s">
        <v>299</v>
      </c>
      <c r="F188" s="462">
        <v>6</v>
      </c>
      <c r="G188" s="463">
        <f t="shared" si="4"/>
        <v>38.25</v>
      </c>
      <c r="H188" s="464">
        <v>1</v>
      </c>
      <c r="I188" s="465">
        <v>0</v>
      </c>
      <c r="J188" s="471">
        <v>2</v>
      </c>
      <c r="K188" s="467">
        <v>0</v>
      </c>
      <c r="L188" s="468">
        <v>0.25</v>
      </c>
      <c r="M188" s="465">
        <v>0</v>
      </c>
      <c r="N188" s="468">
        <v>1</v>
      </c>
      <c r="O188" s="465">
        <v>0</v>
      </c>
      <c r="P188" s="477">
        <v>5</v>
      </c>
      <c r="Q188" s="465">
        <v>0</v>
      </c>
      <c r="R188" s="477">
        <v>5</v>
      </c>
      <c r="S188" s="465">
        <v>0</v>
      </c>
      <c r="T188" s="463">
        <f t="shared" si="5"/>
        <v>10</v>
      </c>
      <c r="U188" s="471"/>
      <c r="AA188" s="368"/>
      <c r="AD188" s="369"/>
    </row>
    <row r="189" spans="1:33">
      <c r="A189" s="459" t="s">
        <v>296</v>
      </c>
      <c r="B189" s="459" t="s">
        <v>80</v>
      </c>
      <c r="C189" s="459" t="s">
        <v>599</v>
      </c>
      <c r="D189" s="459" t="s">
        <v>297</v>
      </c>
      <c r="E189" s="459" t="s">
        <v>299</v>
      </c>
      <c r="F189" s="462">
        <v>6</v>
      </c>
      <c r="G189" s="463">
        <f t="shared" si="4"/>
        <v>38.25</v>
      </c>
      <c r="H189" s="464">
        <v>1</v>
      </c>
      <c r="I189" s="465">
        <v>0</v>
      </c>
      <c r="J189" s="471">
        <v>2</v>
      </c>
      <c r="K189" s="467">
        <v>0</v>
      </c>
      <c r="L189" s="468">
        <v>0.25</v>
      </c>
      <c r="M189" s="465">
        <v>0</v>
      </c>
      <c r="N189" s="468">
        <v>1</v>
      </c>
      <c r="O189" s="465">
        <v>0</v>
      </c>
      <c r="P189" s="477">
        <v>5</v>
      </c>
      <c r="Q189" s="465">
        <v>0</v>
      </c>
      <c r="R189" s="477">
        <v>5</v>
      </c>
      <c r="S189" s="465">
        <v>0</v>
      </c>
      <c r="T189" s="463">
        <f t="shared" si="5"/>
        <v>10</v>
      </c>
      <c r="U189" s="478"/>
      <c r="AA189" s="368"/>
      <c r="AD189" s="369"/>
    </row>
    <row r="190" spans="1:33">
      <c r="A190" s="459" t="s">
        <v>296</v>
      </c>
      <c r="B190" s="459" t="s">
        <v>3</v>
      </c>
      <c r="C190" s="459" t="s">
        <v>599</v>
      </c>
      <c r="D190" s="459" t="s">
        <v>297</v>
      </c>
      <c r="E190" s="459" t="s">
        <v>299</v>
      </c>
      <c r="F190" s="462">
        <v>6</v>
      </c>
      <c r="G190" s="463">
        <f t="shared" si="4"/>
        <v>49.5</v>
      </c>
      <c r="H190" s="464">
        <v>1</v>
      </c>
      <c r="I190" s="465">
        <v>0</v>
      </c>
      <c r="J190" s="471">
        <v>3</v>
      </c>
      <c r="K190" s="467">
        <v>0</v>
      </c>
      <c r="L190" s="468">
        <v>0.5</v>
      </c>
      <c r="M190" s="465">
        <v>0</v>
      </c>
      <c r="N190" s="468">
        <v>1</v>
      </c>
      <c r="O190" s="465">
        <v>0</v>
      </c>
      <c r="P190" s="477">
        <v>5</v>
      </c>
      <c r="Q190" s="465">
        <v>0</v>
      </c>
      <c r="R190" s="477">
        <v>5</v>
      </c>
      <c r="S190" s="465">
        <v>0</v>
      </c>
      <c r="T190" s="463">
        <f t="shared" si="5"/>
        <v>10</v>
      </c>
      <c r="U190" s="471"/>
      <c r="AA190" s="368"/>
      <c r="AD190" s="369"/>
    </row>
    <row r="191" spans="1:33">
      <c r="A191" s="458" t="s">
        <v>296</v>
      </c>
      <c r="B191" s="459" t="s">
        <v>3</v>
      </c>
      <c r="C191" s="459" t="s">
        <v>593</v>
      </c>
      <c r="D191" s="459" t="s">
        <v>4</v>
      </c>
      <c r="E191" s="459" t="s">
        <v>6</v>
      </c>
      <c r="F191" s="462">
        <v>24</v>
      </c>
      <c r="G191" s="463">
        <f t="shared" si="4"/>
        <v>3.5999999999999996</v>
      </c>
      <c r="H191" s="464">
        <v>3</v>
      </c>
      <c r="I191" s="465">
        <v>0</v>
      </c>
      <c r="J191" s="471">
        <v>0</v>
      </c>
      <c r="K191" s="467">
        <v>0</v>
      </c>
      <c r="L191" s="468">
        <v>6</v>
      </c>
      <c r="M191" s="465">
        <v>0</v>
      </c>
      <c r="N191" s="468">
        <v>0</v>
      </c>
      <c r="O191" s="465">
        <v>0</v>
      </c>
      <c r="P191" s="477">
        <v>5.5555555555555552E-2</v>
      </c>
      <c r="Q191" s="465">
        <v>0</v>
      </c>
      <c r="R191" s="477">
        <v>0</v>
      </c>
      <c r="S191" s="465">
        <v>0</v>
      </c>
      <c r="T191" s="463">
        <f t="shared" si="5"/>
        <v>5.5555555555555552E-2</v>
      </c>
      <c r="U191" s="471"/>
      <c r="V191" s="472"/>
      <c r="AA191" s="368"/>
      <c r="AD191" s="369"/>
    </row>
    <row r="192" spans="1:33">
      <c r="A192" s="458" t="s">
        <v>296</v>
      </c>
      <c r="B192" s="459" t="s">
        <v>24</v>
      </c>
      <c r="C192" s="459" t="s">
        <v>600</v>
      </c>
      <c r="D192" s="459" t="s">
        <v>25</v>
      </c>
      <c r="E192" s="459" t="s">
        <v>27</v>
      </c>
      <c r="F192" s="462">
        <v>6</v>
      </c>
      <c r="G192" s="463">
        <f t="shared" si="4"/>
        <v>4</v>
      </c>
      <c r="H192" s="464">
        <v>0</v>
      </c>
      <c r="I192" s="465">
        <v>0</v>
      </c>
      <c r="J192" s="471">
        <v>0</v>
      </c>
      <c r="K192" s="467">
        <v>0</v>
      </c>
      <c r="L192" s="468">
        <v>1</v>
      </c>
      <c r="M192" s="465">
        <v>0</v>
      </c>
      <c r="N192" s="468">
        <v>1</v>
      </c>
      <c r="O192" s="465">
        <v>0</v>
      </c>
      <c r="P192" s="477">
        <v>0</v>
      </c>
      <c r="Q192" s="465">
        <v>0</v>
      </c>
      <c r="R192" s="477">
        <v>2.2222222222222223</v>
      </c>
      <c r="S192" s="465">
        <v>0</v>
      </c>
      <c r="T192" s="463">
        <f t="shared" si="5"/>
        <v>2.2222222222222223</v>
      </c>
      <c r="U192" s="471"/>
      <c r="AA192" s="368"/>
      <c r="AD192" s="369"/>
    </row>
    <row r="193" spans="1:30">
      <c r="A193" s="458" t="s">
        <v>300</v>
      </c>
      <c r="B193" s="459" t="s">
        <v>564</v>
      </c>
      <c r="C193" s="459" t="s">
        <v>599</v>
      </c>
      <c r="D193" s="460" t="s">
        <v>606</v>
      </c>
      <c r="E193" s="461" t="s">
        <v>605</v>
      </c>
      <c r="F193" s="462">
        <v>5</v>
      </c>
      <c r="G193" s="463">
        <f t="shared" si="4"/>
        <v>6.75</v>
      </c>
      <c r="H193" s="464">
        <v>1</v>
      </c>
      <c r="I193" s="465">
        <v>0</v>
      </c>
      <c r="J193" s="471">
        <v>0</v>
      </c>
      <c r="K193" s="467">
        <v>0</v>
      </c>
      <c r="L193" s="468">
        <v>0</v>
      </c>
      <c r="M193" s="465">
        <v>0</v>
      </c>
      <c r="N193" s="468">
        <v>0</v>
      </c>
      <c r="O193" s="465">
        <v>0</v>
      </c>
      <c r="P193" s="477">
        <v>4.5</v>
      </c>
      <c r="Q193" s="465">
        <v>0</v>
      </c>
      <c r="R193" s="477">
        <v>0</v>
      </c>
      <c r="S193" s="465">
        <v>0</v>
      </c>
      <c r="T193" s="463">
        <f t="shared" si="5"/>
        <v>4.5</v>
      </c>
      <c r="U193" s="471"/>
      <c r="AA193" s="368"/>
      <c r="AD193" s="369"/>
    </row>
    <row r="194" spans="1:30">
      <c r="A194" s="458" t="s">
        <v>300</v>
      </c>
      <c r="B194" s="459" t="s">
        <v>564</v>
      </c>
      <c r="C194" s="459" t="s">
        <v>599</v>
      </c>
      <c r="D194" s="460" t="s">
        <v>607</v>
      </c>
      <c r="E194" s="461" t="s">
        <v>608</v>
      </c>
      <c r="F194" s="462">
        <v>5</v>
      </c>
      <c r="G194" s="463">
        <f t="shared" si="4"/>
        <v>6.75</v>
      </c>
      <c r="H194" s="464">
        <v>1</v>
      </c>
      <c r="I194" s="465">
        <v>0</v>
      </c>
      <c r="J194" s="471">
        <v>0</v>
      </c>
      <c r="K194" s="467">
        <v>0</v>
      </c>
      <c r="L194" s="468">
        <v>0</v>
      </c>
      <c r="M194" s="465">
        <v>0</v>
      </c>
      <c r="N194" s="468">
        <v>0</v>
      </c>
      <c r="O194" s="465">
        <v>0</v>
      </c>
      <c r="P194" s="477">
        <v>4.5</v>
      </c>
      <c r="Q194" s="465">
        <v>0</v>
      </c>
      <c r="R194" s="477">
        <v>0</v>
      </c>
      <c r="S194" s="465">
        <v>0</v>
      </c>
      <c r="T194" s="463">
        <f t="shared" si="5"/>
        <v>4.5</v>
      </c>
      <c r="U194" s="471"/>
      <c r="V194" s="472"/>
      <c r="AA194" s="368"/>
      <c r="AD194" s="369"/>
    </row>
    <row r="195" spans="1:30">
      <c r="A195" s="458" t="s">
        <v>300</v>
      </c>
      <c r="B195" s="459" t="s">
        <v>564</v>
      </c>
      <c r="C195" s="459" t="s">
        <v>599</v>
      </c>
      <c r="D195" s="460" t="s">
        <v>610</v>
      </c>
      <c r="E195" s="461" t="s">
        <v>609</v>
      </c>
      <c r="F195" s="462">
        <v>5</v>
      </c>
      <c r="G195" s="463">
        <f t="shared" si="4"/>
        <v>6.75</v>
      </c>
      <c r="H195" s="464">
        <v>1</v>
      </c>
      <c r="I195" s="465">
        <v>0</v>
      </c>
      <c r="J195" s="471">
        <v>0</v>
      </c>
      <c r="K195" s="467">
        <v>0</v>
      </c>
      <c r="L195" s="468">
        <v>0</v>
      </c>
      <c r="M195" s="465">
        <v>0</v>
      </c>
      <c r="N195" s="468">
        <v>0</v>
      </c>
      <c r="O195" s="465">
        <v>0</v>
      </c>
      <c r="P195" s="477">
        <v>4.5</v>
      </c>
      <c r="Q195" s="465">
        <v>0</v>
      </c>
      <c r="R195" s="477">
        <v>0</v>
      </c>
      <c r="S195" s="465">
        <v>0</v>
      </c>
      <c r="T195" s="463">
        <f t="shared" si="5"/>
        <v>4.5</v>
      </c>
      <c r="U195" s="471"/>
      <c r="AA195" s="368"/>
      <c r="AD195" s="369"/>
    </row>
    <row r="196" spans="1:30">
      <c r="A196" s="458" t="s">
        <v>300</v>
      </c>
      <c r="B196" s="459" t="s">
        <v>564</v>
      </c>
      <c r="C196" s="459" t="s">
        <v>594</v>
      </c>
      <c r="D196" s="460" t="s">
        <v>623</v>
      </c>
      <c r="E196" s="461" t="s">
        <v>153</v>
      </c>
      <c r="F196" s="462">
        <v>15</v>
      </c>
      <c r="G196" s="463">
        <f t="shared" si="4"/>
        <v>1.1999999999999997</v>
      </c>
      <c r="H196" s="464">
        <v>0</v>
      </c>
      <c r="I196" s="465">
        <v>0</v>
      </c>
      <c r="J196" s="471">
        <v>0</v>
      </c>
      <c r="K196" s="467">
        <v>0</v>
      </c>
      <c r="L196" s="468">
        <v>3</v>
      </c>
      <c r="M196" s="465">
        <v>0</v>
      </c>
      <c r="N196" s="468">
        <v>0</v>
      </c>
      <c r="O196" s="465">
        <v>0</v>
      </c>
      <c r="P196" s="463">
        <v>8.8888888888888878E-2</v>
      </c>
      <c r="Q196" s="465">
        <v>0</v>
      </c>
      <c r="R196" s="463">
        <v>0</v>
      </c>
      <c r="S196" s="465">
        <v>0</v>
      </c>
      <c r="T196" s="463">
        <f t="shared" si="5"/>
        <v>8.8888888888888878E-2</v>
      </c>
      <c r="U196" s="471"/>
      <c r="AA196" s="368"/>
      <c r="AD196" s="369"/>
    </row>
    <row r="197" spans="1:30">
      <c r="A197" s="458" t="s">
        <v>300</v>
      </c>
      <c r="B197" s="459" t="s">
        <v>564</v>
      </c>
      <c r="C197" s="459" t="s">
        <v>599</v>
      </c>
      <c r="D197" s="460" t="s">
        <v>612</v>
      </c>
      <c r="E197" s="461" t="s">
        <v>611</v>
      </c>
      <c r="F197" s="462">
        <v>5</v>
      </c>
      <c r="G197" s="463">
        <f t="shared" si="4"/>
        <v>13.5</v>
      </c>
      <c r="H197" s="464">
        <v>1</v>
      </c>
      <c r="I197" s="465">
        <v>0</v>
      </c>
      <c r="J197" s="471">
        <v>0</v>
      </c>
      <c r="K197" s="467">
        <v>0</v>
      </c>
      <c r="L197" s="468">
        <v>0</v>
      </c>
      <c r="M197" s="465">
        <v>0</v>
      </c>
      <c r="N197" s="468">
        <v>0</v>
      </c>
      <c r="O197" s="465">
        <v>0</v>
      </c>
      <c r="P197" s="477">
        <v>9</v>
      </c>
      <c r="Q197" s="465">
        <v>0</v>
      </c>
      <c r="R197" s="477">
        <v>0</v>
      </c>
      <c r="S197" s="465">
        <v>0</v>
      </c>
      <c r="T197" s="463">
        <f t="shared" si="5"/>
        <v>9</v>
      </c>
      <c r="U197" s="471"/>
      <c r="AA197" s="368"/>
      <c r="AD197" s="369"/>
    </row>
    <row r="198" spans="1:30">
      <c r="A198" s="458" t="s">
        <v>300</v>
      </c>
      <c r="B198" s="459" t="s">
        <v>564</v>
      </c>
      <c r="C198" s="459" t="s">
        <v>599</v>
      </c>
      <c r="D198" s="460" t="s">
        <v>618</v>
      </c>
      <c r="E198" s="461" t="s">
        <v>617</v>
      </c>
      <c r="F198" s="462">
        <v>5</v>
      </c>
      <c r="G198" s="463">
        <f t="shared" si="4"/>
        <v>13.5</v>
      </c>
      <c r="H198" s="464">
        <v>0</v>
      </c>
      <c r="I198" s="465">
        <v>0</v>
      </c>
      <c r="J198" s="471">
        <v>0</v>
      </c>
      <c r="K198" s="467">
        <v>0</v>
      </c>
      <c r="L198" s="468">
        <v>1</v>
      </c>
      <c r="M198" s="465">
        <v>0</v>
      </c>
      <c r="N198" s="468">
        <v>0</v>
      </c>
      <c r="O198" s="465">
        <v>0</v>
      </c>
      <c r="P198" s="477">
        <v>9</v>
      </c>
      <c r="Q198" s="465">
        <v>0</v>
      </c>
      <c r="R198" s="477">
        <v>0</v>
      </c>
      <c r="S198" s="465">
        <v>0</v>
      </c>
      <c r="T198" s="463">
        <f t="shared" si="5"/>
        <v>9</v>
      </c>
      <c r="U198" s="471"/>
      <c r="AA198" s="368"/>
      <c r="AD198" s="369"/>
    </row>
    <row r="199" spans="1:30">
      <c r="A199" s="458" t="s">
        <v>300</v>
      </c>
      <c r="B199" s="459" t="s">
        <v>564</v>
      </c>
      <c r="C199" s="459" t="s">
        <v>599</v>
      </c>
      <c r="D199" s="460" t="s">
        <v>616</v>
      </c>
      <c r="E199" s="461" t="s">
        <v>615</v>
      </c>
      <c r="F199" s="462">
        <v>5</v>
      </c>
      <c r="G199" s="463">
        <f t="shared" si="4"/>
        <v>6.75</v>
      </c>
      <c r="H199" s="464">
        <v>1</v>
      </c>
      <c r="I199" s="465">
        <v>0</v>
      </c>
      <c r="J199" s="471">
        <v>0</v>
      </c>
      <c r="K199" s="467">
        <v>0</v>
      </c>
      <c r="L199" s="468">
        <v>0</v>
      </c>
      <c r="M199" s="465">
        <v>0</v>
      </c>
      <c r="N199" s="468">
        <v>0</v>
      </c>
      <c r="O199" s="465">
        <v>0</v>
      </c>
      <c r="P199" s="477">
        <v>4.5</v>
      </c>
      <c r="Q199" s="465">
        <v>0</v>
      </c>
      <c r="R199" s="477">
        <v>0</v>
      </c>
      <c r="S199" s="465">
        <v>0</v>
      </c>
      <c r="T199" s="463">
        <f t="shared" si="5"/>
        <v>4.5</v>
      </c>
      <c r="U199" s="469"/>
      <c r="AA199" s="368"/>
      <c r="AD199" s="369"/>
    </row>
    <row r="200" spans="1:30">
      <c r="A200" s="458" t="s">
        <v>300</v>
      </c>
      <c r="B200" s="459" t="s">
        <v>564</v>
      </c>
      <c r="C200" s="459" t="s">
        <v>599</v>
      </c>
      <c r="D200" s="460" t="s">
        <v>622</v>
      </c>
      <c r="E200" s="461" t="s">
        <v>621</v>
      </c>
      <c r="F200" s="462">
        <v>5</v>
      </c>
      <c r="G200" s="463">
        <f t="shared" si="4"/>
        <v>6.75</v>
      </c>
      <c r="H200" s="464">
        <v>0</v>
      </c>
      <c r="I200" s="465">
        <v>0</v>
      </c>
      <c r="J200" s="471">
        <v>0</v>
      </c>
      <c r="K200" s="467">
        <v>0</v>
      </c>
      <c r="L200" s="468">
        <v>1</v>
      </c>
      <c r="M200" s="465">
        <v>0</v>
      </c>
      <c r="N200" s="468">
        <v>0</v>
      </c>
      <c r="O200" s="465">
        <v>0</v>
      </c>
      <c r="P200" s="477">
        <v>4.5</v>
      </c>
      <c r="Q200" s="465">
        <v>0</v>
      </c>
      <c r="R200" s="477">
        <v>0</v>
      </c>
      <c r="S200" s="465">
        <v>0</v>
      </c>
      <c r="T200" s="463">
        <f t="shared" si="5"/>
        <v>4.5</v>
      </c>
      <c r="U200" s="469"/>
      <c r="AA200" s="368"/>
      <c r="AD200" s="369"/>
    </row>
    <row r="201" spans="1:30">
      <c r="A201" s="459" t="s">
        <v>300</v>
      </c>
      <c r="B201" s="459" t="s">
        <v>9</v>
      </c>
      <c r="C201" s="459" t="s">
        <v>599</v>
      </c>
      <c r="D201" s="459" t="s">
        <v>301</v>
      </c>
      <c r="E201" s="459" t="s">
        <v>303</v>
      </c>
      <c r="F201" s="462">
        <v>6</v>
      </c>
      <c r="G201" s="463">
        <f t="shared" si="4"/>
        <v>56.699999999999996</v>
      </c>
      <c r="H201" s="464">
        <v>0.8</v>
      </c>
      <c r="I201" s="465">
        <v>0</v>
      </c>
      <c r="J201" s="471">
        <v>1.5</v>
      </c>
      <c r="K201" s="467">
        <v>0</v>
      </c>
      <c r="L201" s="468">
        <v>1</v>
      </c>
      <c r="M201" s="465">
        <v>0</v>
      </c>
      <c r="N201" s="468">
        <v>3</v>
      </c>
      <c r="O201" s="465">
        <v>0</v>
      </c>
      <c r="P201" s="477">
        <v>5</v>
      </c>
      <c r="Q201" s="465">
        <v>0</v>
      </c>
      <c r="R201" s="477">
        <v>5</v>
      </c>
      <c r="S201" s="465">
        <v>0</v>
      </c>
      <c r="T201" s="463">
        <f t="shared" si="5"/>
        <v>10</v>
      </c>
      <c r="U201" s="469"/>
      <c r="AA201" s="368"/>
      <c r="AD201" s="369"/>
    </row>
    <row r="202" spans="1:30">
      <c r="A202" s="459" t="s">
        <v>300</v>
      </c>
      <c r="B202" s="459" t="s">
        <v>75</v>
      </c>
      <c r="C202" s="459" t="s">
        <v>599</v>
      </c>
      <c r="D202" s="459" t="s">
        <v>301</v>
      </c>
      <c r="E202" s="459" t="s">
        <v>303</v>
      </c>
      <c r="F202" s="462">
        <v>6</v>
      </c>
      <c r="G202" s="463">
        <f t="shared" si="4"/>
        <v>35.099999999999994</v>
      </c>
      <c r="H202" s="464">
        <v>0.4</v>
      </c>
      <c r="I202" s="465">
        <v>0</v>
      </c>
      <c r="J202" s="471">
        <v>0.5</v>
      </c>
      <c r="K202" s="467">
        <v>0</v>
      </c>
      <c r="L202" s="468">
        <v>1</v>
      </c>
      <c r="M202" s="465">
        <v>0</v>
      </c>
      <c r="N202" s="468">
        <v>2</v>
      </c>
      <c r="O202" s="465">
        <v>0</v>
      </c>
      <c r="P202" s="477">
        <v>5</v>
      </c>
      <c r="Q202" s="465">
        <v>0</v>
      </c>
      <c r="R202" s="477">
        <v>5</v>
      </c>
      <c r="S202" s="465">
        <v>0</v>
      </c>
      <c r="T202" s="463">
        <f t="shared" si="5"/>
        <v>10</v>
      </c>
      <c r="U202" s="471"/>
      <c r="AA202" s="368"/>
      <c r="AD202" s="369"/>
    </row>
    <row r="203" spans="1:30">
      <c r="A203" s="459" t="s">
        <v>300</v>
      </c>
      <c r="B203" s="459" t="s">
        <v>80</v>
      </c>
      <c r="C203" s="459" t="s">
        <v>599</v>
      </c>
      <c r="D203" s="459" t="s">
        <v>301</v>
      </c>
      <c r="E203" s="459" t="s">
        <v>303</v>
      </c>
      <c r="F203" s="462">
        <v>6</v>
      </c>
      <c r="G203" s="463">
        <f t="shared" si="4"/>
        <v>35.099999999999994</v>
      </c>
      <c r="H203" s="464">
        <v>0.4</v>
      </c>
      <c r="I203" s="465">
        <v>0</v>
      </c>
      <c r="J203" s="471">
        <v>0.5</v>
      </c>
      <c r="K203" s="467">
        <v>0</v>
      </c>
      <c r="L203" s="468">
        <v>1</v>
      </c>
      <c r="M203" s="465">
        <v>0</v>
      </c>
      <c r="N203" s="468">
        <v>2</v>
      </c>
      <c r="O203" s="465">
        <v>0</v>
      </c>
      <c r="P203" s="477">
        <v>5</v>
      </c>
      <c r="Q203" s="465">
        <v>0</v>
      </c>
      <c r="R203" s="477">
        <v>5</v>
      </c>
      <c r="S203" s="465">
        <v>0</v>
      </c>
      <c r="T203" s="463">
        <f t="shared" si="5"/>
        <v>10</v>
      </c>
      <c r="U203" s="469"/>
      <c r="AA203" s="368"/>
      <c r="AD203" s="369"/>
    </row>
    <row r="204" spans="1:30">
      <c r="A204" s="459" t="s">
        <v>300</v>
      </c>
      <c r="B204" s="459" t="s">
        <v>3</v>
      </c>
      <c r="C204" s="459" t="s">
        <v>599</v>
      </c>
      <c r="D204" s="459" t="s">
        <v>301</v>
      </c>
      <c r="E204" s="459" t="s">
        <v>303</v>
      </c>
      <c r="F204" s="462">
        <v>6</v>
      </c>
      <c r="G204" s="463">
        <f t="shared" si="4"/>
        <v>53.099999999999994</v>
      </c>
      <c r="H204" s="464">
        <v>0.4</v>
      </c>
      <c r="I204" s="465">
        <v>0</v>
      </c>
      <c r="J204" s="471">
        <v>1.5</v>
      </c>
      <c r="K204" s="467">
        <v>0</v>
      </c>
      <c r="L204" s="468">
        <v>1</v>
      </c>
      <c r="M204" s="465">
        <v>0</v>
      </c>
      <c r="N204" s="468">
        <v>3</v>
      </c>
      <c r="O204" s="465">
        <v>0</v>
      </c>
      <c r="P204" s="477">
        <v>5</v>
      </c>
      <c r="Q204" s="465">
        <v>0</v>
      </c>
      <c r="R204" s="477">
        <v>5</v>
      </c>
      <c r="S204" s="465">
        <v>0</v>
      </c>
      <c r="T204" s="463">
        <f t="shared" si="5"/>
        <v>10</v>
      </c>
      <c r="U204" s="469"/>
      <c r="AA204" s="368"/>
      <c r="AD204" s="369"/>
    </row>
    <row r="205" spans="1:30">
      <c r="A205" s="459" t="s">
        <v>300</v>
      </c>
      <c r="B205" s="459" t="s">
        <v>9</v>
      </c>
      <c r="C205" s="459" t="s">
        <v>599</v>
      </c>
      <c r="D205" s="459" t="s">
        <v>167</v>
      </c>
      <c r="E205" s="459" t="s">
        <v>169</v>
      </c>
      <c r="F205" s="462">
        <v>6</v>
      </c>
      <c r="G205" s="463">
        <f t="shared" si="4"/>
        <v>47.25</v>
      </c>
      <c r="H205" s="464">
        <v>0</v>
      </c>
      <c r="I205" s="465">
        <v>0</v>
      </c>
      <c r="J205" s="471">
        <v>0</v>
      </c>
      <c r="K205" s="467">
        <v>0</v>
      </c>
      <c r="L205" s="468">
        <v>2</v>
      </c>
      <c r="M205" s="465">
        <v>0</v>
      </c>
      <c r="N205" s="468">
        <v>5</v>
      </c>
      <c r="O205" s="465">
        <v>0</v>
      </c>
      <c r="P205" s="477">
        <v>3.75</v>
      </c>
      <c r="Q205" s="465">
        <v>0</v>
      </c>
      <c r="R205" s="477">
        <v>3.75</v>
      </c>
      <c r="S205" s="465">
        <v>0</v>
      </c>
      <c r="T205" s="463">
        <f t="shared" si="5"/>
        <v>7.5</v>
      </c>
      <c r="U205" s="469"/>
      <c r="AA205" s="368"/>
      <c r="AD205" s="369"/>
    </row>
    <row r="206" spans="1:30">
      <c r="A206" s="459" t="s">
        <v>300</v>
      </c>
      <c r="B206" s="459" t="s">
        <v>75</v>
      </c>
      <c r="C206" s="459" t="s">
        <v>599</v>
      </c>
      <c r="D206" s="459" t="s">
        <v>167</v>
      </c>
      <c r="E206" s="459" t="s">
        <v>169</v>
      </c>
      <c r="F206" s="462">
        <v>6</v>
      </c>
      <c r="G206" s="463">
        <f t="shared" si="4"/>
        <v>13.5</v>
      </c>
      <c r="H206" s="464">
        <v>0.5</v>
      </c>
      <c r="I206" s="465">
        <v>0</v>
      </c>
      <c r="J206" s="471">
        <v>1.5</v>
      </c>
      <c r="K206" s="467">
        <v>0</v>
      </c>
      <c r="L206" s="468">
        <v>0</v>
      </c>
      <c r="M206" s="465">
        <v>0</v>
      </c>
      <c r="N206" s="468">
        <v>0</v>
      </c>
      <c r="O206" s="465">
        <v>0</v>
      </c>
      <c r="P206" s="477">
        <v>3.75</v>
      </c>
      <c r="Q206" s="465">
        <v>0</v>
      </c>
      <c r="R206" s="477">
        <v>3.75</v>
      </c>
      <c r="S206" s="465">
        <v>0</v>
      </c>
      <c r="T206" s="463">
        <f t="shared" si="5"/>
        <v>7.5</v>
      </c>
      <c r="U206" s="471"/>
      <c r="AA206" s="368"/>
      <c r="AD206" s="369"/>
    </row>
    <row r="207" spans="1:30">
      <c r="A207" s="459" t="s">
        <v>300</v>
      </c>
      <c r="B207" s="459" t="s">
        <v>80</v>
      </c>
      <c r="C207" s="459" t="s">
        <v>599</v>
      </c>
      <c r="D207" s="459" t="s">
        <v>167</v>
      </c>
      <c r="E207" s="459" t="s">
        <v>169</v>
      </c>
      <c r="F207" s="462">
        <v>6</v>
      </c>
      <c r="G207" s="463">
        <f t="shared" si="4"/>
        <v>13.5</v>
      </c>
      <c r="H207" s="464">
        <v>0.5</v>
      </c>
      <c r="I207" s="465">
        <v>0</v>
      </c>
      <c r="J207" s="471">
        <v>1.5</v>
      </c>
      <c r="K207" s="467">
        <v>0</v>
      </c>
      <c r="L207" s="468">
        <v>0</v>
      </c>
      <c r="M207" s="465">
        <v>0</v>
      </c>
      <c r="N207" s="468">
        <v>0</v>
      </c>
      <c r="O207" s="465">
        <v>0</v>
      </c>
      <c r="P207" s="477">
        <v>3.75</v>
      </c>
      <c r="Q207" s="465">
        <v>0</v>
      </c>
      <c r="R207" s="477">
        <v>3.75</v>
      </c>
      <c r="S207" s="465">
        <v>0</v>
      </c>
      <c r="T207" s="463">
        <f t="shared" si="5"/>
        <v>7.5</v>
      </c>
      <c r="U207" s="471"/>
      <c r="AA207" s="368"/>
      <c r="AD207" s="369"/>
    </row>
    <row r="208" spans="1:30">
      <c r="A208" s="459" t="s">
        <v>300</v>
      </c>
      <c r="B208" s="459" t="s">
        <v>3</v>
      </c>
      <c r="C208" s="459" t="s">
        <v>599</v>
      </c>
      <c r="D208" s="459" t="s">
        <v>167</v>
      </c>
      <c r="E208" s="459" t="s">
        <v>169</v>
      </c>
      <c r="F208" s="462">
        <v>6</v>
      </c>
      <c r="G208" s="463">
        <f t="shared" ref="G208:G271" si="6">((((H208+L208)*P208)+((I208+M208)*Q208)+((J208+N208)*R208)+((K208+O208)*S208))*F208)/10*3</f>
        <v>27</v>
      </c>
      <c r="H208" s="464">
        <v>1</v>
      </c>
      <c r="I208" s="465">
        <v>0</v>
      </c>
      <c r="J208" s="471">
        <v>3</v>
      </c>
      <c r="K208" s="467">
        <v>0</v>
      </c>
      <c r="L208" s="468">
        <v>0</v>
      </c>
      <c r="M208" s="465">
        <v>0</v>
      </c>
      <c r="N208" s="468">
        <v>0</v>
      </c>
      <c r="O208" s="465">
        <v>0</v>
      </c>
      <c r="P208" s="477">
        <v>3.75</v>
      </c>
      <c r="Q208" s="465">
        <v>0</v>
      </c>
      <c r="R208" s="477">
        <v>3.75</v>
      </c>
      <c r="S208" s="465">
        <v>0</v>
      </c>
      <c r="T208" s="463">
        <f t="shared" ref="T208:T271" si="7">SUM(P208:S208)</f>
        <v>7.5</v>
      </c>
      <c r="U208" s="471"/>
      <c r="AA208" s="368"/>
      <c r="AD208" s="369"/>
    </row>
    <row r="209" spans="1:33">
      <c r="A209" s="459" t="s">
        <v>300</v>
      </c>
      <c r="B209" s="459" t="s">
        <v>3</v>
      </c>
      <c r="C209" s="459" t="s">
        <v>599</v>
      </c>
      <c r="D209" s="459" t="s">
        <v>304</v>
      </c>
      <c r="E209" s="459" t="s">
        <v>306</v>
      </c>
      <c r="F209" s="462">
        <v>6</v>
      </c>
      <c r="G209" s="463">
        <f t="shared" si="6"/>
        <v>54</v>
      </c>
      <c r="H209" s="464">
        <v>2</v>
      </c>
      <c r="I209" s="465">
        <v>0</v>
      </c>
      <c r="J209" s="471">
        <v>4</v>
      </c>
      <c r="K209" s="467">
        <v>0</v>
      </c>
      <c r="L209" s="468">
        <v>0</v>
      </c>
      <c r="M209" s="465">
        <v>0</v>
      </c>
      <c r="N209" s="468">
        <v>0</v>
      </c>
      <c r="O209" s="465">
        <v>0</v>
      </c>
      <c r="P209" s="477">
        <v>5</v>
      </c>
      <c r="Q209" s="465">
        <v>0</v>
      </c>
      <c r="R209" s="477">
        <v>5</v>
      </c>
      <c r="S209" s="465">
        <v>0</v>
      </c>
      <c r="T209" s="463">
        <f t="shared" si="7"/>
        <v>10</v>
      </c>
      <c r="U209" s="471"/>
      <c r="AA209" s="368"/>
      <c r="AD209" s="369"/>
    </row>
    <row r="210" spans="1:33">
      <c r="A210" s="459" t="s">
        <v>300</v>
      </c>
      <c r="B210" s="459" t="s">
        <v>3</v>
      </c>
      <c r="C210" s="459" t="s">
        <v>599</v>
      </c>
      <c r="D210" s="459" t="s">
        <v>275</v>
      </c>
      <c r="E210" s="459" t="s">
        <v>277</v>
      </c>
      <c r="F210" s="462">
        <v>6</v>
      </c>
      <c r="G210" s="463">
        <f t="shared" si="6"/>
        <v>18</v>
      </c>
      <c r="H210" s="464">
        <v>0</v>
      </c>
      <c r="I210" s="465">
        <v>0</v>
      </c>
      <c r="J210" s="471">
        <v>0</v>
      </c>
      <c r="K210" s="467">
        <v>0</v>
      </c>
      <c r="L210" s="468">
        <v>2</v>
      </c>
      <c r="M210" s="465">
        <v>0</v>
      </c>
      <c r="N210" s="468">
        <v>4</v>
      </c>
      <c r="O210" s="465">
        <v>0</v>
      </c>
      <c r="P210" s="477">
        <v>1.6666666666666667</v>
      </c>
      <c r="Q210" s="465">
        <v>0</v>
      </c>
      <c r="R210" s="477">
        <v>1.6666666666666667</v>
      </c>
      <c r="S210" s="465">
        <v>0</v>
      </c>
      <c r="T210" s="463">
        <f t="shared" si="7"/>
        <v>3.3333333333333335</v>
      </c>
      <c r="U210" s="471"/>
      <c r="AA210" s="368"/>
      <c r="AD210" s="369"/>
      <c r="AE210" s="410"/>
      <c r="AF210" s="410"/>
      <c r="AG210" s="418"/>
    </row>
    <row r="211" spans="1:33">
      <c r="A211" s="458" t="s">
        <v>300</v>
      </c>
      <c r="B211" s="459" t="s">
        <v>3</v>
      </c>
      <c r="C211" s="459" t="s">
        <v>593</v>
      </c>
      <c r="D211" s="459" t="s">
        <v>4</v>
      </c>
      <c r="E211" s="459" t="s">
        <v>6</v>
      </c>
      <c r="F211" s="462">
        <v>24</v>
      </c>
      <c r="G211" s="463">
        <f t="shared" si="6"/>
        <v>4.3999999999999986</v>
      </c>
      <c r="H211" s="464">
        <v>3</v>
      </c>
      <c r="I211" s="465">
        <v>0</v>
      </c>
      <c r="J211" s="471">
        <v>0</v>
      </c>
      <c r="K211" s="467">
        <v>0</v>
      </c>
      <c r="L211" s="468">
        <v>8</v>
      </c>
      <c r="M211" s="465">
        <v>0</v>
      </c>
      <c r="N211" s="468">
        <v>0</v>
      </c>
      <c r="O211" s="465">
        <v>0</v>
      </c>
      <c r="P211" s="477">
        <v>5.5555555555555552E-2</v>
      </c>
      <c r="Q211" s="465">
        <v>0</v>
      </c>
      <c r="R211" s="477">
        <v>0</v>
      </c>
      <c r="S211" s="465">
        <v>0</v>
      </c>
      <c r="T211" s="463">
        <f t="shared" si="7"/>
        <v>5.5555555555555552E-2</v>
      </c>
      <c r="U211" s="471"/>
      <c r="AA211" s="368"/>
      <c r="AD211" s="369"/>
      <c r="AE211" s="410"/>
      <c r="AF211" s="410"/>
      <c r="AG211" s="418"/>
    </row>
    <row r="212" spans="1:33">
      <c r="A212" s="458" t="s">
        <v>300</v>
      </c>
      <c r="B212" s="459" t="s">
        <v>3</v>
      </c>
      <c r="C212" s="459" t="s">
        <v>593</v>
      </c>
      <c r="D212" s="459" t="s">
        <v>4</v>
      </c>
      <c r="E212" s="459" t="s">
        <v>6</v>
      </c>
      <c r="F212" s="462">
        <v>24</v>
      </c>
      <c r="G212" s="463">
        <f t="shared" si="6"/>
        <v>0.8</v>
      </c>
      <c r="H212" s="464">
        <v>0</v>
      </c>
      <c r="I212" s="465">
        <v>0</v>
      </c>
      <c r="J212" s="471">
        <v>0</v>
      </c>
      <c r="K212" s="467">
        <v>0</v>
      </c>
      <c r="L212" s="468">
        <v>2</v>
      </c>
      <c r="M212" s="465">
        <v>0</v>
      </c>
      <c r="N212" s="468">
        <v>0</v>
      </c>
      <c r="O212" s="465">
        <v>0</v>
      </c>
      <c r="P212" s="477">
        <v>5.5555555555555552E-2</v>
      </c>
      <c r="Q212" s="465">
        <v>0</v>
      </c>
      <c r="R212" s="477">
        <v>0</v>
      </c>
      <c r="S212" s="465">
        <v>0</v>
      </c>
      <c r="T212" s="463">
        <f t="shared" si="7"/>
        <v>5.5555555555555552E-2</v>
      </c>
      <c r="U212" s="471"/>
      <c r="AA212" s="368"/>
      <c r="AD212" s="369"/>
    </row>
    <row r="213" spans="1:33">
      <c r="A213" s="458" t="s">
        <v>300</v>
      </c>
      <c r="B213" s="459" t="s">
        <v>9</v>
      </c>
      <c r="C213" s="459" t="s">
        <v>599</v>
      </c>
      <c r="D213" s="459" t="s">
        <v>10</v>
      </c>
      <c r="E213" s="459" t="s">
        <v>12</v>
      </c>
      <c r="F213" s="462">
        <v>6</v>
      </c>
      <c r="G213" s="463">
        <f t="shared" si="6"/>
        <v>49.5</v>
      </c>
      <c r="H213" s="464">
        <v>0</v>
      </c>
      <c r="I213" s="465">
        <v>0</v>
      </c>
      <c r="J213" s="471">
        <v>0</v>
      </c>
      <c r="K213" s="467">
        <v>0</v>
      </c>
      <c r="L213" s="468">
        <v>2</v>
      </c>
      <c r="M213" s="465">
        <v>0</v>
      </c>
      <c r="N213" s="468">
        <v>5</v>
      </c>
      <c r="O213" s="465">
        <v>0</v>
      </c>
      <c r="P213" s="477">
        <v>7.5</v>
      </c>
      <c r="Q213" s="465">
        <v>0</v>
      </c>
      <c r="R213" s="477">
        <v>2.5</v>
      </c>
      <c r="S213" s="465">
        <v>0</v>
      </c>
      <c r="T213" s="463">
        <f t="shared" si="7"/>
        <v>10</v>
      </c>
      <c r="U213" s="471"/>
      <c r="AA213" s="368"/>
      <c r="AD213" s="369"/>
    </row>
    <row r="214" spans="1:33">
      <c r="A214" s="459" t="s">
        <v>300</v>
      </c>
      <c r="B214" s="459" t="s">
        <v>9</v>
      </c>
      <c r="C214" s="459" t="s">
        <v>599</v>
      </c>
      <c r="D214" s="459" t="s">
        <v>84</v>
      </c>
      <c r="E214" s="459" t="s">
        <v>86</v>
      </c>
      <c r="F214" s="462">
        <v>6</v>
      </c>
      <c r="G214" s="463">
        <f t="shared" si="6"/>
        <v>18.899999999999999</v>
      </c>
      <c r="H214" s="464">
        <v>2</v>
      </c>
      <c r="I214" s="465">
        <v>0</v>
      </c>
      <c r="J214" s="471">
        <v>5</v>
      </c>
      <c r="K214" s="467">
        <v>0</v>
      </c>
      <c r="L214" s="468">
        <v>0</v>
      </c>
      <c r="M214" s="465">
        <v>0</v>
      </c>
      <c r="N214" s="468">
        <v>0</v>
      </c>
      <c r="O214" s="465">
        <v>0</v>
      </c>
      <c r="P214" s="477">
        <v>1.4999999999999998</v>
      </c>
      <c r="Q214" s="465">
        <v>0</v>
      </c>
      <c r="R214" s="477">
        <v>1.4999999999999998</v>
      </c>
      <c r="S214" s="465">
        <v>0</v>
      </c>
      <c r="T214" s="463">
        <f t="shared" si="7"/>
        <v>2.9999999999999996</v>
      </c>
      <c r="U214" s="471"/>
      <c r="AA214" s="368"/>
      <c r="AD214" s="369"/>
    </row>
    <row r="215" spans="1:33">
      <c r="A215" s="458" t="s">
        <v>300</v>
      </c>
      <c r="B215" s="459" t="s">
        <v>9</v>
      </c>
      <c r="C215" s="459" t="s">
        <v>599</v>
      </c>
      <c r="D215" s="459" t="s">
        <v>15</v>
      </c>
      <c r="E215" s="459" t="s">
        <v>17</v>
      </c>
      <c r="F215" s="462">
        <v>6</v>
      </c>
      <c r="G215" s="463">
        <f t="shared" si="6"/>
        <v>63</v>
      </c>
      <c r="H215" s="464">
        <v>2</v>
      </c>
      <c r="I215" s="465">
        <v>0</v>
      </c>
      <c r="J215" s="471">
        <v>5</v>
      </c>
      <c r="K215" s="467">
        <v>0</v>
      </c>
      <c r="L215" s="468">
        <v>0</v>
      </c>
      <c r="M215" s="465">
        <v>0</v>
      </c>
      <c r="N215" s="468">
        <v>0</v>
      </c>
      <c r="O215" s="465">
        <v>0</v>
      </c>
      <c r="P215" s="477">
        <v>5</v>
      </c>
      <c r="Q215" s="465">
        <v>0</v>
      </c>
      <c r="R215" s="477">
        <v>5</v>
      </c>
      <c r="S215" s="465">
        <v>0</v>
      </c>
      <c r="T215" s="463">
        <f t="shared" si="7"/>
        <v>10</v>
      </c>
      <c r="U215" s="471"/>
      <c r="AA215" s="368"/>
      <c r="AD215" s="369"/>
    </row>
    <row r="216" spans="1:33">
      <c r="A216" s="459" t="s">
        <v>300</v>
      </c>
      <c r="B216" s="459" t="s">
        <v>9</v>
      </c>
      <c r="C216" s="459" t="s">
        <v>599</v>
      </c>
      <c r="D216" s="459" t="s">
        <v>307</v>
      </c>
      <c r="E216" s="459" t="s">
        <v>309</v>
      </c>
      <c r="F216" s="462">
        <v>6</v>
      </c>
      <c r="G216" s="463">
        <f t="shared" si="6"/>
        <v>72</v>
      </c>
      <c r="H216" s="464">
        <v>0</v>
      </c>
      <c r="I216" s="465">
        <v>0</v>
      </c>
      <c r="J216" s="471">
        <v>0</v>
      </c>
      <c r="K216" s="467">
        <v>0</v>
      </c>
      <c r="L216" s="468">
        <v>2</v>
      </c>
      <c r="M216" s="465">
        <v>0</v>
      </c>
      <c r="N216" s="468">
        <v>6</v>
      </c>
      <c r="O216" s="465">
        <v>0</v>
      </c>
      <c r="P216" s="477">
        <v>5</v>
      </c>
      <c r="Q216" s="465">
        <v>0</v>
      </c>
      <c r="R216" s="477">
        <v>5</v>
      </c>
      <c r="S216" s="465">
        <v>0</v>
      </c>
      <c r="T216" s="463">
        <f t="shared" si="7"/>
        <v>10</v>
      </c>
      <c r="U216" s="471"/>
      <c r="AA216" s="368"/>
      <c r="AD216" s="369"/>
    </row>
    <row r="217" spans="1:33">
      <c r="A217" s="459" t="s">
        <v>300</v>
      </c>
      <c r="B217" s="459" t="s">
        <v>9</v>
      </c>
      <c r="C217" s="459" t="s">
        <v>599</v>
      </c>
      <c r="D217" s="459" t="s">
        <v>281</v>
      </c>
      <c r="E217" s="459" t="s">
        <v>283</v>
      </c>
      <c r="F217" s="462">
        <v>6</v>
      </c>
      <c r="G217" s="463">
        <f t="shared" si="6"/>
        <v>12.600000000000001</v>
      </c>
      <c r="H217" s="464">
        <v>0</v>
      </c>
      <c r="I217" s="465">
        <v>0</v>
      </c>
      <c r="J217" s="471">
        <v>0</v>
      </c>
      <c r="K217" s="467">
        <v>0</v>
      </c>
      <c r="L217" s="468">
        <v>2</v>
      </c>
      <c r="M217" s="465">
        <v>0</v>
      </c>
      <c r="N217" s="468">
        <v>5</v>
      </c>
      <c r="O217" s="465">
        <v>0</v>
      </c>
      <c r="P217" s="477">
        <v>1</v>
      </c>
      <c r="Q217" s="465">
        <v>0</v>
      </c>
      <c r="R217" s="477">
        <v>1</v>
      </c>
      <c r="S217" s="465">
        <v>0</v>
      </c>
      <c r="T217" s="463">
        <f t="shared" si="7"/>
        <v>2</v>
      </c>
      <c r="U217" s="471"/>
      <c r="AA217" s="368"/>
      <c r="AD217" s="369"/>
    </row>
    <row r="218" spans="1:33">
      <c r="A218" s="459" t="s">
        <v>300</v>
      </c>
      <c r="B218" s="459" t="s">
        <v>9</v>
      </c>
      <c r="C218" s="459" t="s">
        <v>599</v>
      </c>
      <c r="D218" s="459" t="s">
        <v>284</v>
      </c>
      <c r="E218" s="459" t="s">
        <v>286</v>
      </c>
      <c r="F218" s="462">
        <v>6</v>
      </c>
      <c r="G218" s="463">
        <f t="shared" si="6"/>
        <v>24</v>
      </c>
      <c r="H218" s="464">
        <v>2</v>
      </c>
      <c r="I218" s="465">
        <v>0</v>
      </c>
      <c r="J218" s="471">
        <v>6</v>
      </c>
      <c r="K218" s="467">
        <v>0</v>
      </c>
      <c r="L218" s="468">
        <v>0</v>
      </c>
      <c r="M218" s="465">
        <v>0</v>
      </c>
      <c r="N218" s="468">
        <v>0</v>
      </c>
      <c r="O218" s="465">
        <v>0</v>
      </c>
      <c r="P218" s="477">
        <v>1.6666666666666667</v>
      </c>
      <c r="Q218" s="465">
        <v>0</v>
      </c>
      <c r="R218" s="477">
        <v>1.6666666666666667</v>
      </c>
      <c r="S218" s="465">
        <v>0</v>
      </c>
      <c r="T218" s="463">
        <f t="shared" si="7"/>
        <v>3.3333333333333335</v>
      </c>
      <c r="U218" s="471"/>
      <c r="AA218" s="368"/>
      <c r="AD218" s="369"/>
    </row>
    <row r="219" spans="1:33">
      <c r="A219" s="459" t="s">
        <v>300</v>
      </c>
      <c r="B219" s="459" t="s">
        <v>9</v>
      </c>
      <c r="C219" s="459" t="s">
        <v>599</v>
      </c>
      <c r="D219" s="459" t="s">
        <v>310</v>
      </c>
      <c r="E219" s="459" t="s">
        <v>312</v>
      </c>
      <c r="F219" s="462">
        <v>6</v>
      </c>
      <c r="G219" s="463">
        <f t="shared" si="6"/>
        <v>49.5</v>
      </c>
      <c r="H219" s="464">
        <v>2</v>
      </c>
      <c r="I219" s="465">
        <v>0</v>
      </c>
      <c r="J219" s="471">
        <v>5</v>
      </c>
      <c r="K219" s="467">
        <v>0</v>
      </c>
      <c r="L219" s="468">
        <v>0</v>
      </c>
      <c r="M219" s="465">
        <v>0</v>
      </c>
      <c r="N219" s="468">
        <v>0</v>
      </c>
      <c r="O219" s="465">
        <v>0</v>
      </c>
      <c r="P219" s="477">
        <v>7.5</v>
      </c>
      <c r="Q219" s="465">
        <v>0</v>
      </c>
      <c r="R219" s="477">
        <v>2.5</v>
      </c>
      <c r="S219" s="465">
        <v>0</v>
      </c>
      <c r="T219" s="463">
        <f t="shared" si="7"/>
        <v>10</v>
      </c>
      <c r="U219" s="471"/>
      <c r="AA219" s="368"/>
      <c r="AD219" s="369"/>
    </row>
    <row r="220" spans="1:33">
      <c r="A220" s="458" t="s">
        <v>300</v>
      </c>
      <c r="B220" s="459" t="s">
        <v>9</v>
      </c>
      <c r="C220" s="459" t="s">
        <v>599</v>
      </c>
      <c r="D220" s="459" t="s">
        <v>19</v>
      </c>
      <c r="E220" s="459" t="s">
        <v>21</v>
      </c>
      <c r="F220" s="462">
        <v>6</v>
      </c>
      <c r="G220" s="463">
        <f t="shared" si="6"/>
        <v>63</v>
      </c>
      <c r="H220" s="464">
        <v>2</v>
      </c>
      <c r="I220" s="465">
        <v>0</v>
      </c>
      <c r="J220" s="471">
        <v>5</v>
      </c>
      <c r="K220" s="467">
        <v>0</v>
      </c>
      <c r="L220" s="468">
        <v>0</v>
      </c>
      <c r="M220" s="465">
        <v>0</v>
      </c>
      <c r="N220" s="468">
        <v>0</v>
      </c>
      <c r="O220" s="465">
        <v>0</v>
      </c>
      <c r="P220" s="477">
        <v>5</v>
      </c>
      <c r="Q220" s="465">
        <v>0</v>
      </c>
      <c r="R220" s="477">
        <v>5</v>
      </c>
      <c r="S220" s="465">
        <v>0</v>
      </c>
      <c r="T220" s="463">
        <f t="shared" si="7"/>
        <v>10</v>
      </c>
      <c r="U220" s="471"/>
      <c r="AA220" s="368"/>
      <c r="AD220" s="369"/>
      <c r="AF220" s="415"/>
      <c r="AG220" s="416"/>
    </row>
    <row r="221" spans="1:33">
      <c r="A221" s="459" t="s">
        <v>300</v>
      </c>
      <c r="B221" s="459" t="s">
        <v>9</v>
      </c>
      <c r="C221" s="459" t="s">
        <v>599</v>
      </c>
      <c r="D221" s="459" t="s">
        <v>313</v>
      </c>
      <c r="E221" s="459" t="s">
        <v>315</v>
      </c>
      <c r="F221" s="462">
        <v>6</v>
      </c>
      <c r="G221" s="463">
        <f t="shared" si="6"/>
        <v>54</v>
      </c>
      <c r="H221" s="464">
        <v>0</v>
      </c>
      <c r="I221" s="465">
        <v>0</v>
      </c>
      <c r="J221" s="471">
        <v>0</v>
      </c>
      <c r="K221" s="467">
        <v>0</v>
      </c>
      <c r="L221" s="468">
        <v>2</v>
      </c>
      <c r="M221" s="465">
        <v>0</v>
      </c>
      <c r="N221" s="468">
        <v>6</v>
      </c>
      <c r="O221" s="465">
        <v>0</v>
      </c>
      <c r="P221" s="477">
        <v>7.5</v>
      </c>
      <c r="Q221" s="465">
        <v>0</v>
      </c>
      <c r="R221" s="477">
        <v>2.5</v>
      </c>
      <c r="S221" s="465">
        <v>0</v>
      </c>
      <c r="T221" s="463">
        <f t="shared" si="7"/>
        <v>10</v>
      </c>
      <c r="U221" s="471"/>
      <c r="AA221" s="368"/>
      <c r="AD221" s="369"/>
    </row>
    <row r="222" spans="1:33">
      <c r="A222" s="459" t="s">
        <v>300</v>
      </c>
      <c r="B222" s="459" t="s">
        <v>9</v>
      </c>
      <c r="C222" s="459" t="s">
        <v>599</v>
      </c>
      <c r="D222" s="459" t="s">
        <v>316</v>
      </c>
      <c r="E222" s="459" t="s">
        <v>318</v>
      </c>
      <c r="F222" s="462">
        <v>6</v>
      </c>
      <c r="G222" s="463">
        <f t="shared" si="6"/>
        <v>54</v>
      </c>
      <c r="H222" s="464">
        <v>0</v>
      </c>
      <c r="I222" s="465">
        <v>0</v>
      </c>
      <c r="J222" s="471">
        <v>0</v>
      </c>
      <c r="K222" s="467">
        <v>0</v>
      </c>
      <c r="L222" s="468">
        <v>2</v>
      </c>
      <c r="M222" s="465">
        <v>0</v>
      </c>
      <c r="N222" s="468">
        <v>6</v>
      </c>
      <c r="O222" s="465">
        <v>0</v>
      </c>
      <c r="P222" s="477">
        <v>7.5</v>
      </c>
      <c r="Q222" s="465">
        <v>0</v>
      </c>
      <c r="R222" s="477">
        <v>2.5</v>
      </c>
      <c r="S222" s="465">
        <v>0</v>
      </c>
      <c r="T222" s="463">
        <f t="shared" si="7"/>
        <v>10</v>
      </c>
      <c r="U222" s="471"/>
      <c r="AA222" s="368"/>
      <c r="AD222" s="369"/>
    </row>
    <row r="223" spans="1:33">
      <c r="A223" s="459" t="s">
        <v>300</v>
      </c>
      <c r="B223" s="459" t="s">
        <v>9</v>
      </c>
      <c r="C223" s="459" t="s">
        <v>599</v>
      </c>
      <c r="D223" s="459" t="s">
        <v>87</v>
      </c>
      <c r="E223" s="459" t="s">
        <v>89</v>
      </c>
      <c r="F223" s="462">
        <v>6</v>
      </c>
      <c r="G223" s="463">
        <f t="shared" si="6"/>
        <v>6.3000000000000007</v>
      </c>
      <c r="H223" s="464">
        <v>0</v>
      </c>
      <c r="I223" s="465">
        <v>0</v>
      </c>
      <c r="J223" s="471">
        <v>0</v>
      </c>
      <c r="K223" s="467">
        <v>0</v>
      </c>
      <c r="L223" s="468">
        <v>2</v>
      </c>
      <c r="M223" s="465">
        <v>0</v>
      </c>
      <c r="N223" s="468">
        <v>5</v>
      </c>
      <c r="O223" s="465">
        <v>0</v>
      </c>
      <c r="P223" s="477">
        <v>0.5</v>
      </c>
      <c r="Q223" s="465">
        <v>0</v>
      </c>
      <c r="R223" s="477">
        <v>0.5</v>
      </c>
      <c r="S223" s="465">
        <v>0</v>
      </c>
      <c r="T223" s="463">
        <f t="shared" si="7"/>
        <v>1</v>
      </c>
      <c r="U223" s="471"/>
      <c r="AA223" s="368"/>
      <c r="AD223" s="369"/>
    </row>
    <row r="224" spans="1:33">
      <c r="A224" s="459" t="s">
        <v>300</v>
      </c>
      <c r="B224" s="459" t="s">
        <v>9</v>
      </c>
      <c r="C224" s="459" t="s">
        <v>593</v>
      </c>
      <c r="D224" s="459" t="s">
        <v>23</v>
      </c>
      <c r="E224" s="459" t="s">
        <v>6</v>
      </c>
      <c r="F224" s="462">
        <v>24</v>
      </c>
      <c r="G224" s="463">
        <f t="shared" si="6"/>
        <v>14.399999999999999</v>
      </c>
      <c r="H224" s="464">
        <v>12</v>
      </c>
      <c r="I224" s="465">
        <v>0</v>
      </c>
      <c r="J224" s="471">
        <v>0</v>
      </c>
      <c r="K224" s="467">
        <v>0</v>
      </c>
      <c r="L224" s="468">
        <v>24</v>
      </c>
      <c r="M224" s="465">
        <v>0</v>
      </c>
      <c r="N224" s="468">
        <v>0</v>
      </c>
      <c r="O224" s="465">
        <v>0</v>
      </c>
      <c r="P224" s="477">
        <v>5.5555555555555552E-2</v>
      </c>
      <c r="Q224" s="465">
        <v>0</v>
      </c>
      <c r="R224" s="477">
        <v>0</v>
      </c>
      <c r="S224" s="465">
        <v>0</v>
      </c>
      <c r="T224" s="463">
        <f t="shared" si="7"/>
        <v>5.5555555555555552E-2</v>
      </c>
      <c r="U224" s="469"/>
      <c r="AA224" s="368"/>
      <c r="AD224" s="369"/>
    </row>
    <row r="225" spans="1:30">
      <c r="A225" s="458" t="s">
        <v>300</v>
      </c>
      <c r="B225" s="459" t="s">
        <v>9</v>
      </c>
      <c r="C225" s="459" t="s">
        <v>593</v>
      </c>
      <c r="D225" s="459" t="s">
        <v>23</v>
      </c>
      <c r="E225" s="459" t="s">
        <v>6</v>
      </c>
      <c r="F225" s="462">
        <v>24</v>
      </c>
      <c r="G225" s="463">
        <f t="shared" si="6"/>
        <v>3.5999999999999996</v>
      </c>
      <c r="H225" s="464">
        <v>6</v>
      </c>
      <c r="I225" s="465">
        <v>0</v>
      </c>
      <c r="J225" s="471">
        <v>0</v>
      </c>
      <c r="K225" s="467">
        <v>0</v>
      </c>
      <c r="L225" s="468">
        <v>3</v>
      </c>
      <c r="M225" s="465">
        <v>0</v>
      </c>
      <c r="N225" s="468">
        <v>0</v>
      </c>
      <c r="O225" s="465">
        <v>0</v>
      </c>
      <c r="P225" s="477">
        <v>5.5555555555555552E-2</v>
      </c>
      <c r="Q225" s="465">
        <v>0</v>
      </c>
      <c r="R225" s="477">
        <v>0</v>
      </c>
      <c r="S225" s="465">
        <v>0</v>
      </c>
      <c r="T225" s="463">
        <f t="shared" si="7"/>
        <v>5.5555555555555552E-2</v>
      </c>
      <c r="U225" s="471"/>
      <c r="AA225" s="368"/>
      <c r="AD225" s="369"/>
    </row>
    <row r="226" spans="1:30">
      <c r="A226" s="459" t="s">
        <v>300</v>
      </c>
      <c r="B226" s="459" t="s">
        <v>9</v>
      </c>
      <c r="C226" s="459" t="s">
        <v>599</v>
      </c>
      <c r="D226" s="459" t="s">
        <v>319</v>
      </c>
      <c r="E226" s="459" t="s">
        <v>321</v>
      </c>
      <c r="F226" s="462">
        <v>6</v>
      </c>
      <c r="G226" s="463">
        <f t="shared" si="6"/>
        <v>90</v>
      </c>
      <c r="H226" s="464">
        <v>2</v>
      </c>
      <c r="I226" s="465">
        <v>0</v>
      </c>
      <c r="J226" s="471">
        <v>8</v>
      </c>
      <c r="K226" s="467">
        <v>0</v>
      </c>
      <c r="L226" s="468">
        <v>0</v>
      </c>
      <c r="M226" s="465">
        <v>0</v>
      </c>
      <c r="N226" s="468">
        <v>0</v>
      </c>
      <c r="O226" s="465">
        <v>0</v>
      </c>
      <c r="P226" s="477">
        <v>5</v>
      </c>
      <c r="Q226" s="465">
        <v>0</v>
      </c>
      <c r="R226" s="477">
        <v>5</v>
      </c>
      <c r="S226" s="465">
        <v>0</v>
      </c>
      <c r="T226" s="463">
        <f t="shared" si="7"/>
        <v>10</v>
      </c>
      <c r="U226" s="469"/>
      <c r="AA226" s="368"/>
      <c r="AD226" s="369"/>
    </row>
    <row r="227" spans="1:30">
      <c r="A227" s="459" t="s">
        <v>300</v>
      </c>
      <c r="B227" s="459" t="s">
        <v>9</v>
      </c>
      <c r="C227" s="459" t="s">
        <v>600</v>
      </c>
      <c r="D227" s="459" t="s">
        <v>322</v>
      </c>
      <c r="E227" s="459" t="s">
        <v>324</v>
      </c>
      <c r="F227" s="462">
        <v>6</v>
      </c>
      <c r="G227" s="463">
        <f t="shared" si="6"/>
        <v>9</v>
      </c>
      <c r="H227" s="464">
        <v>1</v>
      </c>
      <c r="I227" s="465">
        <v>0</v>
      </c>
      <c r="J227" s="471">
        <v>1</v>
      </c>
      <c r="K227" s="467">
        <v>0</v>
      </c>
      <c r="L227" s="468">
        <v>0</v>
      </c>
      <c r="M227" s="465">
        <v>0</v>
      </c>
      <c r="N227" s="468">
        <v>0</v>
      </c>
      <c r="O227" s="465">
        <v>0</v>
      </c>
      <c r="P227" s="477">
        <v>3.75</v>
      </c>
      <c r="Q227" s="465">
        <v>0</v>
      </c>
      <c r="R227" s="477">
        <v>1.25</v>
      </c>
      <c r="S227" s="465">
        <v>0</v>
      </c>
      <c r="T227" s="463">
        <f t="shared" si="7"/>
        <v>5</v>
      </c>
      <c r="U227" s="469"/>
      <c r="AA227" s="368"/>
      <c r="AD227" s="369"/>
    </row>
    <row r="228" spans="1:30">
      <c r="A228" s="459" t="s">
        <v>300</v>
      </c>
      <c r="B228" s="459" t="s">
        <v>9</v>
      </c>
      <c r="C228" s="459" t="s">
        <v>600</v>
      </c>
      <c r="D228" s="459" t="s">
        <v>108</v>
      </c>
      <c r="E228" s="459" t="s">
        <v>109</v>
      </c>
      <c r="F228" s="462">
        <v>6</v>
      </c>
      <c r="G228" s="463">
        <f t="shared" si="6"/>
        <v>7.5</v>
      </c>
      <c r="H228" s="464">
        <v>1</v>
      </c>
      <c r="I228" s="465">
        <v>0</v>
      </c>
      <c r="J228" s="471">
        <v>2</v>
      </c>
      <c r="K228" s="467">
        <v>0</v>
      </c>
      <c r="L228" s="468">
        <v>0</v>
      </c>
      <c r="M228" s="465">
        <v>0</v>
      </c>
      <c r="N228" s="468">
        <v>0</v>
      </c>
      <c r="O228" s="465">
        <v>0</v>
      </c>
      <c r="P228" s="477">
        <v>2.5</v>
      </c>
      <c r="Q228" s="465">
        <v>0</v>
      </c>
      <c r="R228" s="477">
        <v>0.83333333333333337</v>
      </c>
      <c r="S228" s="465">
        <v>0</v>
      </c>
      <c r="T228" s="463">
        <f t="shared" si="7"/>
        <v>3.3333333333333335</v>
      </c>
      <c r="U228" s="469"/>
      <c r="AA228" s="368"/>
      <c r="AD228" s="369"/>
    </row>
    <row r="229" spans="1:30">
      <c r="A229" s="458" t="s">
        <v>300</v>
      </c>
      <c r="B229" s="459" t="s">
        <v>24</v>
      </c>
      <c r="C229" s="459" t="s">
        <v>600</v>
      </c>
      <c r="D229" s="459" t="s">
        <v>25</v>
      </c>
      <c r="E229" s="459" t="s">
        <v>27</v>
      </c>
      <c r="F229" s="462">
        <v>6</v>
      </c>
      <c r="G229" s="463">
        <f t="shared" si="6"/>
        <v>3</v>
      </c>
      <c r="H229" s="464">
        <v>0</v>
      </c>
      <c r="I229" s="465">
        <v>0</v>
      </c>
      <c r="J229" s="471">
        <v>0</v>
      </c>
      <c r="K229" s="467">
        <v>0</v>
      </c>
      <c r="L229" s="468">
        <v>1</v>
      </c>
      <c r="M229" s="465">
        <v>0</v>
      </c>
      <c r="N229" s="468">
        <v>1</v>
      </c>
      <c r="O229" s="465">
        <v>0</v>
      </c>
      <c r="P229" s="477">
        <v>0</v>
      </c>
      <c r="Q229" s="465">
        <v>0</v>
      </c>
      <c r="R229" s="477">
        <v>1.6666666666666667</v>
      </c>
      <c r="S229" s="465">
        <v>0</v>
      </c>
      <c r="T229" s="463">
        <f t="shared" si="7"/>
        <v>1.6666666666666667</v>
      </c>
      <c r="U229" s="471"/>
      <c r="AA229" s="368"/>
      <c r="AD229" s="369"/>
    </row>
    <row r="230" spans="1:30">
      <c r="A230" s="458" t="s">
        <v>300</v>
      </c>
      <c r="B230" s="459" t="s">
        <v>9</v>
      </c>
      <c r="C230" s="459" t="s">
        <v>600</v>
      </c>
      <c r="D230" s="459" t="s">
        <v>29</v>
      </c>
      <c r="E230" s="459" t="s">
        <v>31</v>
      </c>
      <c r="F230" s="462">
        <v>12</v>
      </c>
      <c r="G230" s="463">
        <f t="shared" si="6"/>
        <v>1.2000000000000002</v>
      </c>
      <c r="H230" s="464">
        <v>15</v>
      </c>
      <c r="I230" s="465">
        <v>0</v>
      </c>
      <c r="J230" s="471">
        <v>0</v>
      </c>
      <c r="K230" s="467">
        <v>0</v>
      </c>
      <c r="L230" s="468">
        <v>5</v>
      </c>
      <c r="M230" s="465">
        <v>0</v>
      </c>
      <c r="N230" s="468">
        <v>0</v>
      </c>
      <c r="O230" s="465">
        <v>0</v>
      </c>
      <c r="P230" s="477">
        <v>1.6666666666666666E-2</v>
      </c>
      <c r="Q230" s="465">
        <v>0</v>
      </c>
      <c r="R230" s="477">
        <v>0</v>
      </c>
      <c r="S230" s="465">
        <v>0</v>
      </c>
      <c r="T230" s="463">
        <f t="shared" si="7"/>
        <v>1.6666666666666666E-2</v>
      </c>
      <c r="U230" s="471"/>
      <c r="AA230" s="368"/>
      <c r="AD230" s="369"/>
    </row>
    <row r="231" spans="1:30">
      <c r="A231" s="458" t="s">
        <v>300</v>
      </c>
      <c r="B231" s="459" t="s">
        <v>3</v>
      </c>
      <c r="C231" s="459" t="s">
        <v>600</v>
      </c>
      <c r="D231" s="459" t="s">
        <v>29</v>
      </c>
      <c r="E231" s="459" t="s">
        <v>31</v>
      </c>
      <c r="F231" s="462">
        <v>12</v>
      </c>
      <c r="G231" s="463">
        <f t="shared" si="6"/>
        <v>0.54</v>
      </c>
      <c r="H231" s="464">
        <v>5</v>
      </c>
      <c r="I231" s="465">
        <v>0</v>
      </c>
      <c r="J231" s="471">
        <v>0</v>
      </c>
      <c r="K231" s="467">
        <v>0</v>
      </c>
      <c r="L231" s="468">
        <v>4</v>
      </c>
      <c r="M231" s="465">
        <v>0</v>
      </c>
      <c r="N231" s="468">
        <v>0</v>
      </c>
      <c r="O231" s="465">
        <v>0</v>
      </c>
      <c r="P231" s="477">
        <v>1.6666666666666666E-2</v>
      </c>
      <c r="Q231" s="465">
        <v>0</v>
      </c>
      <c r="R231" s="477">
        <v>0</v>
      </c>
      <c r="S231" s="465">
        <v>0</v>
      </c>
      <c r="T231" s="463">
        <f t="shared" si="7"/>
        <v>1.6666666666666666E-2</v>
      </c>
      <c r="U231" s="471"/>
      <c r="AA231" s="368"/>
      <c r="AD231" s="369"/>
    </row>
    <row r="232" spans="1:30">
      <c r="A232" s="459" t="s">
        <v>335</v>
      </c>
      <c r="B232" s="459" t="s">
        <v>9</v>
      </c>
      <c r="C232" s="459" t="s">
        <v>599</v>
      </c>
      <c r="D232" s="459" t="s">
        <v>336</v>
      </c>
      <c r="E232" s="459" t="s">
        <v>338</v>
      </c>
      <c r="F232" s="462">
        <v>6</v>
      </c>
      <c r="G232" s="463">
        <f t="shared" si="6"/>
        <v>74.97</v>
      </c>
      <c r="H232" s="464">
        <v>2</v>
      </c>
      <c r="I232" s="465">
        <v>0</v>
      </c>
      <c r="J232" s="471">
        <v>5</v>
      </c>
      <c r="K232" s="467">
        <v>0</v>
      </c>
      <c r="L232" s="468">
        <v>0.33</v>
      </c>
      <c r="M232" s="465">
        <v>0</v>
      </c>
      <c r="N232" s="468">
        <v>1</v>
      </c>
      <c r="O232" s="465">
        <v>0</v>
      </c>
      <c r="P232" s="477">
        <v>5</v>
      </c>
      <c r="Q232" s="465">
        <v>0</v>
      </c>
      <c r="R232" s="477">
        <v>5</v>
      </c>
      <c r="S232" s="465">
        <v>0</v>
      </c>
      <c r="T232" s="463">
        <f t="shared" si="7"/>
        <v>10</v>
      </c>
      <c r="U232" s="471"/>
      <c r="AA232" s="368"/>
      <c r="AD232" s="369"/>
    </row>
    <row r="233" spans="1:30">
      <c r="A233" s="459" t="s">
        <v>335</v>
      </c>
      <c r="B233" s="459" t="s">
        <v>75</v>
      </c>
      <c r="C233" s="459" t="s">
        <v>599</v>
      </c>
      <c r="D233" s="459" t="s">
        <v>336</v>
      </c>
      <c r="E233" s="459" t="s">
        <v>338</v>
      </c>
      <c r="F233" s="462">
        <v>6</v>
      </c>
      <c r="G233" s="463">
        <f t="shared" si="6"/>
        <v>33.03</v>
      </c>
      <c r="H233" s="464">
        <v>1</v>
      </c>
      <c r="I233" s="465">
        <v>0</v>
      </c>
      <c r="J233" s="471">
        <v>2</v>
      </c>
      <c r="K233" s="467">
        <v>0</v>
      </c>
      <c r="L233" s="468">
        <v>0.17</v>
      </c>
      <c r="M233" s="465">
        <v>0</v>
      </c>
      <c r="N233" s="468">
        <v>0.5</v>
      </c>
      <c r="O233" s="465">
        <v>0</v>
      </c>
      <c r="P233" s="477">
        <v>5</v>
      </c>
      <c r="Q233" s="465">
        <v>0</v>
      </c>
      <c r="R233" s="477">
        <v>5</v>
      </c>
      <c r="S233" s="465">
        <v>0</v>
      </c>
      <c r="T233" s="463">
        <f t="shared" si="7"/>
        <v>10</v>
      </c>
      <c r="U233" s="471"/>
      <c r="AA233" s="368"/>
      <c r="AD233" s="369"/>
    </row>
    <row r="234" spans="1:30">
      <c r="A234" s="459" t="s">
        <v>335</v>
      </c>
      <c r="B234" s="459" t="s">
        <v>80</v>
      </c>
      <c r="C234" s="459" t="s">
        <v>599</v>
      </c>
      <c r="D234" s="459" t="s">
        <v>336</v>
      </c>
      <c r="E234" s="459" t="s">
        <v>338</v>
      </c>
      <c r="F234" s="462">
        <v>6</v>
      </c>
      <c r="G234" s="463">
        <f t="shared" si="6"/>
        <v>33.03</v>
      </c>
      <c r="H234" s="464">
        <v>1</v>
      </c>
      <c r="I234" s="465">
        <v>0</v>
      </c>
      <c r="J234" s="471">
        <v>2</v>
      </c>
      <c r="K234" s="467">
        <v>0</v>
      </c>
      <c r="L234" s="468">
        <v>0.17</v>
      </c>
      <c r="M234" s="465">
        <v>0</v>
      </c>
      <c r="N234" s="468">
        <v>0.5</v>
      </c>
      <c r="O234" s="465">
        <v>0</v>
      </c>
      <c r="P234" s="477">
        <v>5</v>
      </c>
      <c r="Q234" s="465">
        <v>0</v>
      </c>
      <c r="R234" s="477">
        <v>5</v>
      </c>
      <c r="S234" s="465">
        <v>0</v>
      </c>
      <c r="T234" s="463">
        <f t="shared" si="7"/>
        <v>10</v>
      </c>
      <c r="U234" s="471"/>
      <c r="AA234" s="368"/>
      <c r="AD234" s="369"/>
    </row>
    <row r="235" spans="1:30">
      <c r="A235" s="459" t="s">
        <v>335</v>
      </c>
      <c r="B235" s="459" t="s">
        <v>3</v>
      </c>
      <c r="C235" s="459" t="s">
        <v>599</v>
      </c>
      <c r="D235" s="459" t="s">
        <v>336</v>
      </c>
      <c r="E235" s="459" t="s">
        <v>338</v>
      </c>
      <c r="F235" s="462">
        <v>6</v>
      </c>
      <c r="G235" s="463">
        <f t="shared" si="6"/>
        <v>47.97</v>
      </c>
      <c r="H235" s="464">
        <v>1</v>
      </c>
      <c r="I235" s="465">
        <v>0</v>
      </c>
      <c r="J235" s="471">
        <v>3</v>
      </c>
      <c r="K235" s="467">
        <v>0</v>
      </c>
      <c r="L235" s="468">
        <v>0.33</v>
      </c>
      <c r="M235" s="465">
        <v>0</v>
      </c>
      <c r="N235" s="468">
        <v>1</v>
      </c>
      <c r="O235" s="465">
        <v>0</v>
      </c>
      <c r="P235" s="477">
        <v>5</v>
      </c>
      <c r="Q235" s="465">
        <v>0</v>
      </c>
      <c r="R235" s="477">
        <v>5</v>
      </c>
      <c r="S235" s="465">
        <v>0</v>
      </c>
      <c r="T235" s="463">
        <f t="shared" si="7"/>
        <v>10</v>
      </c>
      <c r="U235" s="471"/>
      <c r="AA235" s="368"/>
      <c r="AD235" s="369"/>
    </row>
    <row r="236" spans="1:30">
      <c r="A236" s="459" t="s">
        <v>335</v>
      </c>
      <c r="B236" s="459" t="s">
        <v>34</v>
      </c>
      <c r="C236" s="459" t="s">
        <v>599</v>
      </c>
      <c r="D236" s="459" t="s">
        <v>339</v>
      </c>
      <c r="E236" s="459" t="s">
        <v>341</v>
      </c>
      <c r="F236" s="462">
        <v>7.5</v>
      </c>
      <c r="G236" s="463">
        <f t="shared" si="6"/>
        <v>85.5</v>
      </c>
      <c r="H236" s="464">
        <v>1</v>
      </c>
      <c r="I236" s="465">
        <v>0</v>
      </c>
      <c r="J236" s="471">
        <v>4</v>
      </c>
      <c r="K236" s="467">
        <v>0</v>
      </c>
      <c r="L236" s="468">
        <v>1</v>
      </c>
      <c r="M236" s="465">
        <v>0</v>
      </c>
      <c r="N236" s="468">
        <v>1</v>
      </c>
      <c r="O236" s="465">
        <v>0</v>
      </c>
      <c r="P236" s="477">
        <v>4</v>
      </c>
      <c r="Q236" s="465">
        <v>0</v>
      </c>
      <c r="R236" s="477">
        <v>6</v>
      </c>
      <c r="S236" s="465">
        <v>0</v>
      </c>
      <c r="T236" s="463">
        <f t="shared" si="7"/>
        <v>10</v>
      </c>
      <c r="U236" s="471"/>
      <c r="AA236" s="368"/>
      <c r="AD236" s="369"/>
    </row>
    <row r="237" spans="1:30">
      <c r="A237" s="459" t="s">
        <v>335</v>
      </c>
      <c r="B237" s="459" t="s">
        <v>34</v>
      </c>
      <c r="C237" s="459" t="s">
        <v>599</v>
      </c>
      <c r="D237" s="459" t="s">
        <v>342</v>
      </c>
      <c r="E237" s="459" t="s">
        <v>344</v>
      </c>
      <c r="F237" s="462">
        <v>7.5</v>
      </c>
      <c r="G237" s="463">
        <f t="shared" si="6"/>
        <v>85.5</v>
      </c>
      <c r="H237" s="464">
        <v>1</v>
      </c>
      <c r="I237" s="465">
        <v>0</v>
      </c>
      <c r="J237" s="471">
        <v>2</v>
      </c>
      <c r="K237" s="467">
        <v>0</v>
      </c>
      <c r="L237" s="468">
        <v>1</v>
      </c>
      <c r="M237" s="465">
        <v>0</v>
      </c>
      <c r="N237" s="468">
        <v>3</v>
      </c>
      <c r="O237" s="465">
        <v>0</v>
      </c>
      <c r="P237" s="477">
        <v>4</v>
      </c>
      <c r="Q237" s="465">
        <v>0</v>
      </c>
      <c r="R237" s="477">
        <v>6</v>
      </c>
      <c r="S237" s="465">
        <v>0</v>
      </c>
      <c r="T237" s="463">
        <f t="shared" si="7"/>
        <v>10</v>
      </c>
      <c r="U237" s="471"/>
      <c r="AA237" s="368"/>
      <c r="AD237" s="369"/>
    </row>
    <row r="238" spans="1:30">
      <c r="A238" s="459" t="s">
        <v>335</v>
      </c>
      <c r="B238" s="459" t="s">
        <v>34</v>
      </c>
      <c r="C238" s="459" t="s">
        <v>599</v>
      </c>
      <c r="D238" s="459" t="s">
        <v>345</v>
      </c>
      <c r="E238" s="459" t="s">
        <v>347</v>
      </c>
      <c r="F238" s="462">
        <v>6</v>
      </c>
      <c r="G238" s="463">
        <f t="shared" si="6"/>
        <v>36</v>
      </c>
      <c r="H238" s="464">
        <v>1</v>
      </c>
      <c r="I238" s="465">
        <v>0</v>
      </c>
      <c r="J238" s="471">
        <v>3</v>
      </c>
      <c r="K238" s="467">
        <v>0</v>
      </c>
      <c r="L238" s="468">
        <v>0</v>
      </c>
      <c r="M238" s="465">
        <v>0</v>
      </c>
      <c r="N238" s="468">
        <v>0</v>
      </c>
      <c r="O238" s="465">
        <v>0</v>
      </c>
      <c r="P238" s="477">
        <v>5</v>
      </c>
      <c r="Q238" s="465">
        <v>0</v>
      </c>
      <c r="R238" s="477">
        <v>5</v>
      </c>
      <c r="S238" s="465">
        <v>0</v>
      </c>
      <c r="T238" s="463">
        <f t="shared" si="7"/>
        <v>10</v>
      </c>
      <c r="U238" s="471"/>
      <c r="AA238" s="368"/>
      <c r="AD238" s="369"/>
    </row>
    <row r="239" spans="1:30">
      <c r="A239" s="459" t="s">
        <v>335</v>
      </c>
      <c r="B239" s="459" t="s">
        <v>34</v>
      </c>
      <c r="C239" s="459" t="s">
        <v>599</v>
      </c>
      <c r="D239" s="459" t="s">
        <v>348</v>
      </c>
      <c r="E239" s="459" t="s">
        <v>350</v>
      </c>
      <c r="F239" s="462">
        <v>6</v>
      </c>
      <c r="G239" s="463">
        <f t="shared" si="6"/>
        <v>36</v>
      </c>
      <c r="H239" s="464">
        <v>1</v>
      </c>
      <c r="I239" s="465">
        <v>0</v>
      </c>
      <c r="J239" s="471">
        <v>3</v>
      </c>
      <c r="K239" s="467">
        <v>0</v>
      </c>
      <c r="L239" s="468">
        <v>0</v>
      </c>
      <c r="M239" s="465">
        <v>0</v>
      </c>
      <c r="N239" s="468">
        <v>0</v>
      </c>
      <c r="O239" s="465">
        <v>0</v>
      </c>
      <c r="P239" s="477">
        <v>5</v>
      </c>
      <c r="Q239" s="465">
        <v>0</v>
      </c>
      <c r="R239" s="477">
        <v>5</v>
      </c>
      <c r="S239" s="465">
        <v>0</v>
      </c>
      <c r="T239" s="463">
        <f t="shared" si="7"/>
        <v>10</v>
      </c>
      <c r="U239" s="471"/>
      <c r="AA239" s="368"/>
      <c r="AD239" s="369"/>
    </row>
    <row r="240" spans="1:30">
      <c r="A240" s="459" t="s">
        <v>335</v>
      </c>
      <c r="B240" s="459" t="s">
        <v>34</v>
      </c>
      <c r="C240" s="459" t="s">
        <v>599</v>
      </c>
      <c r="D240" s="459" t="s">
        <v>351</v>
      </c>
      <c r="E240" s="459" t="s">
        <v>353</v>
      </c>
      <c r="F240" s="462">
        <v>6</v>
      </c>
      <c r="G240" s="463">
        <f t="shared" si="6"/>
        <v>27</v>
      </c>
      <c r="H240" s="464">
        <v>0</v>
      </c>
      <c r="I240" s="465">
        <v>0</v>
      </c>
      <c r="J240" s="471">
        <v>0</v>
      </c>
      <c r="K240" s="467">
        <v>0</v>
      </c>
      <c r="L240" s="468">
        <v>1</v>
      </c>
      <c r="M240" s="465">
        <v>0</v>
      </c>
      <c r="N240" s="468">
        <v>2</v>
      </c>
      <c r="O240" s="465">
        <v>0</v>
      </c>
      <c r="P240" s="477">
        <v>5</v>
      </c>
      <c r="Q240" s="465">
        <v>0</v>
      </c>
      <c r="R240" s="477">
        <v>5</v>
      </c>
      <c r="S240" s="465">
        <v>0</v>
      </c>
      <c r="T240" s="463">
        <f t="shared" si="7"/>
        <v>10</v>
      </c>
      <c r="U240" s="471"/>
      <c r="AA240" s="368"/>
      <c r="AD240" s="369"/>
    </row>
    <row r="241" spans="1:30">
      <c r="A241" s="459" t="s">
        <v>335</v>
      </c>
      <c r="B241" s="459" t="s">
        <v>34</v>
      </c>
      <c r="C241" s="459" t="s">
        <v>599</v>
      </c>
      <c r="D241" s="459" t="s">
        <v>354</v>
      </c>
      <c r="E241" s="459" t="s">
        <v>356</v>
      </c>
      <c r="F241" s="462">
        <v>6</v>
      </c>
      <c r="G241" s="463">
        <f t="shared" si="6"/>
        <v>27</v>
      </c>
      <c r="H241" s="464">
        <v>1</v>
      </c>
      <c r="I241" s="465">
        <v>0</v>
      </c>
      <c r="J241" s="471">
        <v>2</v>
      </c>
      <c r="K241" s="467">
        <v>0</v>
      </c>
      <c r="L241" s="468">
        <v>0</v>
      </c>
      <c r="M241" s="465">
        <v>0</v>
      </c>
      <c r="N241" s="468">
        <v>0</v>
      </c>
      <c r="O241" s="465">
        <v>0</v>
      </c>
      <c r="P241" s="477">
        <v>5</v>
      </c>
      <c r="Q241" s="465">
        <v>0</v>
      </c>
      <c r="R241" s="477">
        <v>5</v>
      </c>
      <c r="S241" s="465">
        <v>0</v>
      </c>
      <c r="T241" s="463">
        <f t="shared" si="7"/>
        <v>10</v>
      </c>
      <c r="U241" s="471"/>
      <c r="AA241" s="368"/>
      <c r="AD241" s="369"/>
    </row>
    <row r="242" spans="1:30">
      <c r="A242" s="459" t="s">
        <v>335</v>
      </c>
      <c r="B242" s="459" t="s">
        <v>34</v>
      </c>
      <c r="C242" s="459" t="s">
        <v>593</v>
      </c>
      <c r="D242" s="459" t="s">
        <v>69</v>
      </c>
      <c r="E242" s="459" t="s">
        <v>6</v>
      </c>
      <c r="F242" s="462">
        <v>18</v>
      </c>
      <c r="G242" s="463">
        <f t="shared" si="6"/>
        <v>2.8</v>
      </c>
      <c r="H242" s="464">
        <v>1</v>
      </c>
      <c r="I242" s="465">
        <v>0</v>
      </c>
      <c r="J242" s="471">
        <v>0</v>
      </c>
      <c r="K242" s="467">
        <v>0</v>
      </c>
      <c r="L242" s="468">
        <v>6</v>
      </c>
      <c r="M242" s="465">
        <v>0</v>
      </c>
      <c r="N242" s="468">
        <v>0</v>
      </c>
      <c r="O242" s="465">
        <v>0</v>
      </c>
      <c r="P242" s="477">
        <v>7.407407407407407E-2</v>
      </c>
      <c r="Q242" s="465">
        <v>0</v>
      </c>
      <c r="R242" s="477">
        <v>0</v>
      </c>
      <c r="S242" s="465">
        <v>0</v>
      </c>
      <c r="T242" s="463">
        <f t="shared" si="7"/>
        <v>7.407407407407407E-2</v>
      </c>
      <c r="U242" s="471"/>
      <c r="AA242" s="368"/>
      <c r="AD242" s="369"/>
    </row>
    <row r="243" spans="1:30">
      <c r="A243" s="459" t="s">
        <v>335</v>
      </c>
      <c r="B243" s="459" t="s">
        <v>34</v>
      </c>
      <c r="C243" s="459" t="s">
        <v>600</v>
      </c>
      <c r="D243" s="459" t="s">
        <v>357</v>
      </c>
      <c r="E243" s="459" t="s">
        <v>359</v>
      </c>
      <c r="F243" s="462">
        <v>6</v>
      </c>
      <c r="G243" s="463">
        <f t="shared" si="6"/>
        <v>18</v>
      </c>
      <c r="H243" s="464">
        <v>1</v>
      </c>
      <c r="I243" s="465">
        <v>0</v>
      </c>
      <c r="J243" s="471">
        <v>1</v>
      </c>
      <c r="K243" s="467">
        <v>0</v>
      </c>
      <c r="L243" s="468">
        <v>0</v>
      </c>
      <c r="M243" s="465">
        <v>0</v>
      </c>
      <c r="N243" s="468">
        <v>0</v>
      </c>
      <c r="O243" s="465">
        <v>0</v>
      </c>
      <c r="P243" s="477">
        <v>5</v>
      </c>
      <c r="Q243" s="465">
        <v>0</v>
      </c>
      <c r="R243" s="477">
        <v>5</v>
      </c>
      <c r="S243" s="465">
        <v>0</v>
      </c>
      <c r="T243" s="463">
        <f t="shared" si="7"/>
        <v>10</v>
      </c>
      <c r="U243" s="471"/>
      <c r="AA243" s="368"/>
      <c r="AD243" s="369"/>
    </row>
    <row r="244" spans="1:30">
      <c r="A244" s="459" t="s">
        <v>335</v>
      </c>
      <c r="B244" s="459" t="s">
        <v>34</v>
      </c>
      <c r="C244" s="459" t="s">
        <v>599</v>
      </c>
      <c r="D244" s="459" t="s">
        <v>360</v>
      </c>
      <c r="E244" s="459" t="s">
        <v>362</v>
      </c>
      <c r="F244" s="462">
        <v>6</v>
      </c>
      <c r="G244" s="463">
        <f t="shared" si="6"/>
        <v>36</v>
      </c>
      <c r="H244" s="464">
        <v>0</v>
      </c>
      <c r="I244" s="465">
        <v>0</v>
      </c>
      <c r="J244" s="471">
        <v>0</v>
      </c>
      <c r="K244" s="467">
        <v>0</v>
      </c>
      <c r="L244" s="468">
        <v>1</v>
      </c>
      <c r="M244" s="465">
        <v>0</v>
      </c>
      <c r="N244" s="468">
        <v>3</v>
      </c>
      <c r="O244" s="465">
        <v>0</v>
      </c>
      <c r="P244" s="477">
        <v>5</v>
      </c>
      <c r="Q244" s="465">
        <v>0</v>
      </c>
      <c r="R244" s="477">
        <v>5</v>
      </c>
      <c r="S244" s="465">
        <v>0</v>
      </c>
      <c r="T244" s="463">
        <f t="shared" si="7"/>
        <v>10</v>
      </c>
      <c r="U244" s="470"/>
      <c r="AA244" s="368"/>
      <c r="AD244" s="369"/>
    </row>
    <row r="245" spans="1:30">
      <c r="A245" s="459" t="s">
        <v>335</v>
      </c>
      <c r="B245" s="459" t="s">
        <v>34</v>
      </c>
      <c r="C245" s="459" t="s">
        <v>600</v>
      </c>
      <c r="D245" s="459" t="s">
        <v>363</v>
      </c>
      <c r="E245" s="459" t="s">
        <v>365</v>
      </c>
      <c r="F245" s="462">
        <v>6</v>
      </c>
      <c r="G245" s="463">
        <f t="shared" si="6"/>
        <v>18</v>
      </c>
      <c r="H245" s="464">
        <v>1</v>
      </c>
      <c r="I245" s="465">
        <v>0</v>
      </c>
      <c r="J245" s="471">
        <v>1</v>
      </c>
      <c r="K245" s="467">
        <v>0</v>
      </c>
      <c r="L245" s="468">
        <v>0</v>
      </c>
      <c r="M245" s="465">
        <v>0</v>
      </c>
      <c r="N245" s="468">
        <v>0</v>
      </c>
      <c r="O245" s="465">
        <v>0</v>
      </c>
      <c r="P245" s="477">
        <v>5</v>
      </c>
      <c r="Q245" s="465">
        <v>0</v>
      </c>
      <c r="R245" s="477">
        <v>5</v>
      </c>
      <c r="S245" s="465">
        <v>0</v>
      </c>
      <c r="T245" s="463">
        <f t="shared" si="7"/>
        <v>10</v>
      </c>
      <c r="U245" s="471"/>
      <c r="AA245" s="368"/>
      <c r="AD245" s="369"/>
    </row>
    <row r="246" spans="1:30">
      <c r="A246" s="459" t="s">
        <v>335</v>
      </c>
      <c r="B246" s="459" t="s">
        <v>34</v>
      </c>
      <c r="C246" s="459" t="s">
        <v>600</v>
      </c>
      <c r="D246" s="459" t="s">
        <v>366</v>
      </c>
      <c r="E246" s="459" t="s">
        <v>368</v>
      </c>
      <c r="F246" s="462">
        <v>6</v>
      </c>
      <c r="G246" s="463">
        <f t="shared" si="6"/>
        <v>18</v>
      </c>
      <c r="H246" s="464">
        <v>1</v>
      </c>
      <c r="I246" s="465">
        <v>0</v>
      </c>
      <c r="J246" s="471">
        <v>1</v>
      </c>
      <c r="K246" s="467">
        <v>0</v>
      </c>
      <c r="L246" s="468">
        <v>0</v>
      </c>
      <c r="M246" s="465">
        <v>0</v>
      </c>
      <c r="N246" s="468">
        <v>0</v>
      </c>
      <c r="O246" s="465">
        <v>0</v>
      </c>
      <c r="P246" s="477">
        <v>5</v>
      </c>
      <c r="Q246" s="465">
        <v>0</v>
      </c>
      <c r="R246" s="477">
        <v>5</v>
      </c>
      <c r="S246" s="465">
        <v>0</v>
      </c>
      <c r="T246" s="463">
        <f t="shared" si="7"/>
        <v>10</v>
      </c>
      <c r="U246" s="471"/>
      <c r="AA246" s="368"/>
      <c r="AD246" s="369"/>
    </row>
    <row r="247" spans="1:30">
      <c r="A247" s="459" t="s">
        <v>335</v>
      </c>
      <c r="B247" s="459" t="s">
        <v>34</v>
      </c>
      <c r="C247" s="459" t="s">
        <v>599</v>
      </c>
      <c r="D247" s="459" t="s">
        <v>369</v>
      </c>
      <c r="E247" s="459" t="s">
        <v>371</v>
      </c>
      <c r="F247" s="462">
        <v>6</v>
      </c>
      <c r="G247" s="463">
        <f t="shared" si="6"/>
        <v>27</v>
      </c>
      <c r="H247" s="464">
        <v>0</v>
      </c>
      <c r="I247" s="465">
        <v>0</v>
      </c>
      <c r="J247" s="471">
        <v>0</v>
      </c>
      <c r="K247" s="467">
        <v>0</v>
      </c>
      <c r="L247" s="468">
        <v>1</v>
      </c>
      <c r="M247" s="465">
        <v>0</v>
      </c>
      <c r="N247" s="468">
        <v>2</v>
      </c>
      <c r="O247" s="465">
        <v>0</v>
      </c>
      <c r="P247" s="477">
        <v>5</v>
      </c>
      <c r="Q247" s="465">
        <v>0</v>
      </c>
      <c r="R247" s="477">
        <v>5</v>
      </c>
      <c r="S247" s="465">
        <v>0</v>
      </c>
      <c r="T247" s="463">
        <f t="shared" si="7"/>
        <v>10</v>
      </c>
      <c r="U247" s="471"/>
      <c r="AA247" s="368"/>
      <c r="AD247" s="369"/>
    </row>
    <row r="248" spans="1:30">
      <c r="A248" s="459" t="s">
        <v>335</v>
      </c>
      <c r="B248" s="459" t="s">
        <v>34</v>
      </c>
      <c r="C248" s="459" t="s">
        <v>600</v>
      </c>
      <c r="D248" s="459" t="s">
        <v>372</v>
      </c>
      <c r="E248" s="459" t="s">
        <v>374</v>
      </c>
      <c r="F248" s="462">
        <v>6</v>
      </c>
      <c r="G248" s="463">
        <f t="shared" si="6"/>
        <v>18</v>
      </c>
      <c r="H248" s="464">
        <v>1</v>
      </c>
      <c r="I248" s="465">
        <v>0</v>
      </c>
      <c r="J248" s="471">
        <v>1</v>
      </c>
      <c r="K248" s="467">
        <v>0</v>
      </c>
      <c r="L248" s="468">
        <v>0</v>
      </c>
      <c r="M248" s="465">
        <v>0</v>
      </c>
      <c r="N248" s="468">
        <v>0</v>
      </c>
      <c r="O248" s="465">
        <v>0</v>
      </c>
      <c r="P248" s="477">
        <v>5</v>
      </c>
      <c r="Q248" s="465">
        <v>0</v>
      </c>
      <c r="R248" s="477">
        <v>5</v>
      </c>
      <c r="S248" s="465">
        <v>0</v>
      </c>
      <c r="T248" s="463">
        <f t="shared" si="7"/>
        <v>10</v>
      </c>
      <c r="U248" s="471"/>
      <c r="AA248" s="368"/>
      <c r="AD248" s="369"/>
    </row>
    <row r="249" spans="1:30">
      <c r="A249" s="459" t="s">
        <v>335</v>
      </c>
      <c r="B249" s="459" t="s">
        <v>34</v>
      </c>
      <c r="C249" s="459" t="s">
        <v>600</v>
      </c>
      <c r="D249" s="458" t="s">
        <v>691</v>
      </c>
      <c r="E249" s="459" t="s">
        <v>650</v>
      </c>
      <c r="F249" s="462">
        <v>6</v>
      </c>
      <c r="G249" s="463">
        <f t="shared" si="6"/>
        <v>18</v>
      </c>
      <c r="H249" s="464">
        <v>0</v>
      </c>
      <c r="I249" s="465">
        <v>0</v>
      </c>
      <c r="J249" s="471">
        <v>0</v>
      </c>
      <c r="K249" s="467">
        <v>0</v>
      </c>
      <c r="L249" s="468">
        <v>1</v>
      </c>
      <c r="M249" s="465">
        <v>0</v>
      </c>
      <c r="N249" s="468">
        <v>1</v>
      </c>
      <c r="O249" s="465">
        <v>0</v>
      </c>
      <c r="P249" s="477">
        <v>5</v>
      </c>
      <c r="Q249" s="465">
        <v>0</v>
      </c>
      <c r="R249" s="477">
        <v>5</v>
      </c>
      <c r="S249" s="465">
        <v>0</v>
      </c>
      <c r="T249" s="463">
        <f t="shared" si="7"/>
        <v>10</v>
      </c>
      <c r="U249" s="471"/>
      <c r="AA249" s="368"/>
      <c r="AD249" s="369"/>
    </row>
    <row r="250" spans="1:30">
      <c r="A250" s="459" t="s">
        <v>335</v>
      </c>
      <c r="B250" s="459" t="s">
        <v>34</v>
      </c>
      <c r="C250" s="459" t="s">
        <v>600</v>
      </c>
      <c r="D250" s="459" t="s">
        <v>29</v>
      </c>
      <c r="E250" s="459" t="s">
        <v>31</v>
      </c>
      <c r="F250" s="462">
        <v>12</v>
      </c>
      <c r="G250" s="463">
        <f t="shared" si="6"/>
        <v>0.12</v>
      </c>
      <c r="H250" s="464">
        <v>1</v>
      </c>
      <c r="I250" s="465">
        <v>0</v>
      </c>
      <c r="J250" s="471">
        <v>0</v>
      </c>
      <c r="K250" s="467">
        <v>0</v>
      </c>
      <c r="L250" s="468">
        <v>1</v>
      </c>
      <c r="M250" s="465">
        <v>0</v>
      </c>
      <c r="N250" s="468">
        <v>0</v>
      </c>
      <c r="O250" s="465">
        <v>0</v>
      </c>
      <c r="P250" s="477">
        <v>1.6666666666666666E-2</v>
      </c>
      <c r="Q250" s="465">
        <v>0</v>
      </c>
      <c r="R250" s="477">
        <v>0</v>
      </c>
      <c r="S250" s="465">
        <v>0</v>
      </c>
      <c r="T250" s="463">
        <f t="shared" si="7"/>
        <v>1.6666666666666666E-2</v>
      </c>
      <c r="U250" s="469"/>
      <c r="AA250" s="368"/>
      <c r="AD250" s="369"/>
    </row>
    <row r="251" spans="1:30">
      <c r="A251" s="458" t="s">
        <v>375</v>
      </c>
      <c r="B251" s="459" t="s">
        <v>564</v>
      </c>
      <c r="C251" s="459" t="s">
        <v>594</v>
      </c>
      <c r="D251" s="460" t="s">
        <v>623</v>
      </c>
      <c r="E251" s="461" t="s">
        <v>153</v>
      </c>
      <c r="F251" s="462">
        <v>15</v>
      </c>
      <c r="G251" s="463">
        <f t="shared" si="6"/>
        <v>0.8</v>
      </c>
      <c r="H251" s="464">
        <v>0</v>
      </c>
      <c r="I251" s="465">
        <v>0</v>
      </c>
      <c r="J251" s="471">
        <v>0</v>
      </c>
      <c r="K251" s="467">
        <v>0</v>
      </c>
      <c r="L251" s="468">
        <v>2</v>
      </c>
      <c r="M251" s="465">
        <v>0</v>
      </c>
      <c r="N251" s="468">
        <v>0</v>
      </c>
      <c r="O251" s="465">
        <v>0</v>
      </c>
      <c r="P251" s="477">
        <v>8.8888888888888878E-2</v>
      </c>
      <c r="Q251" s="465">
        <v>0</v>
      </c>
      <c r="R251" s="477">
        <v>0</v>
      </c>
      <c r="S251" s="465">
        <v>0</v>
      </c>
      <c r="T251" s="463">
        <f t="shared" si="7"/>
        <v>8.8888888888888878E-2</v>
      </c>
      <c r="U251" s="471"/>
      <c r="AA251" s="368"/>
      <c r="AD251" s="369"/>
    </row>
    <row r="252" spans="1:30">
      <c r="A252" s="458" t="s">
        <v>375</v>
      </c>
      <c r="B252" s="459" t="s">
        <v>564</v>
      </c>
      <c r="C252" s="459" t="s">
        <v>599</v>
      </c>
      <c r="D252" s="460" t="s">
        <v>620</v>
      </c>
      <c r="E252" s="461" t="s">
        <v>619</v>
      </c>
      <c r="F252" s="462">
        <v>5</v>
      </c>
      <c r="G252" s="463">
        <f t="shared" si="6"/>
        <v>4.5</v>
      </c>
      <c r="H252" s="464">
        <v>0</v>
      </c>
      <c r="I252" s="465">
        <v>0</v>
      </c>
      <c r="J252" s="471">
        <v>0</v>
      </c>
      <c r="K252" s="467">
        <v>0</v>
      </c>
      <c r="L252" s="468">
        <v>1</v>
      </c>
      <c r="M252" s="465">
        <v>0</v>
      </c>
      <c r="N252" s="468">
        <v>0</v>
      </c>
      <c r="O252" s="465">
        <v>0</v>
      </c>
      <c r="P252" s="477">
        <v>3</v>
      </c>
      <c r="Q252" s="465">
        <v>0</v>
      </c>
      <c r="R252" s="477">
        <v>0</v>
      </c>
      <c r="S252" s="465">
        <v>0</v>
      </c>
      <c r="T252" s="463">
        <f t="shared" si="7"/>
        <v>3</v>
      </c>
      <c r="U252" s="471"/>
      <c r="AA252" s="368"/>
      <c r="AD252" s="369"/>
    </row>
    <row r="253" spans="1:30">
      <c r="A253" s="459" t="s">
        <v>375</v>
      </c>
      <c r="B253" s="459" t="s">
        <v>9</v>
      </c>
      <c r="C253" s="459" t="s">
        <v>599</v>
      </c>
      <c r="D253" s="459" t="s">
        <v>218</v>
      </c>
      <c r="E253" s="459" t="s">
        <v>220</v>
      </c>
      <c r="F253" s="462">
        <v>6</v>
      </c>
      <c r="G253" s="463">
        <f t="shared" si="6"/>
        <v>5.9240069999999996</v>
      </c>
      <c r="H253" s="464">
        <v>2</v>
      </c>
      <c r="I253" s="465">
        <v>0</v>
      </c>
      <c r="J253" s="471">
        <v>5</v>
      </c>
      <c r="K253" s="467">
        <v>0</v>
      </c>
      <c r="L253" s="468">
        <v>0.33</v>
      </c>
      <c r="M253" s="465">
        <v>0</v>
      </c>
      <c r="N253" s="468">
        <v>0.5</v>
      </c>
      <c r="O253" s="465">
        <v>0</v>
      </c>
      <c r="P253" s="477">
        <v>0.79049999999999987</v>
      </c>
      <c r="Q253" s="465">
        <v>0</v>
      </c>
      <c r="R253" s="477">
        <v>0.26349999999999996</v>
      </c>
      <c r="S253" s="465">
        <v>0</v>
      </c>
      <c r="T253" s="463">
        <f t="shared" si="7"/>
        <v>1.0539999999999998</v>
      </c>
      <c r="U253" s="471"/>
      <c r="AA253" s="368"/>
      <c r="AD253" s="369"/>
    </row>
    <row r="254" spans="1:30">
      <c r="A254" s="459" t="s">
        <v>375</v>
      </c>
      <c r="B254" s="459" t="s">
        <v>75</v>
      </c>
      <c r="C254" s="459" t="s">
        <v>599</v>
      </c>
      <c r="D254" s="459" t="s">
        <v>218</v>
      </c>
      <c r="E254" s="459" t="s">
        <v>220</v>
      </c>
      <c r="F254" s="462">
        <v>6</v>
      </c>
      <c r="G254" s="463">
        <f t="shared" si="6"/>
        <v>2.850543</v>
      </c>
      <c r="H254" s="464">
        <v>1</v>
      </c>
      <c r="I254" s="465">
        <v>0</v>
      </c>
      <c r="J254" s="471">
        <v>2</v>
      </c>
      <c r="K254" s="467">
        <v>0</v>
      </c>
      <c r="L254" s="468">
        <v>0.17</v>
      </c>
      <c r="M254" s="465">
        <v>0</v>
      </c>
      <c r="N254" s="468">
        <v>0.5</v>
      </c>
      <c r="O254" s="465">
        <v>0</v>
      </c>
      <c r="P254" s="477">
        <v>0.79049999999999987</v>
      </c>
      <c r="Q254" s="465">
        <v>0</v>
      </c>
      <c r="R254" s="477">
        <v>0.26349999999999996</v>
      </c>
      <c r="S254" s="465">
        <v>0</v>
      </c>
      <c r="T254" s="463">
        <f t="shared" si="7"/>
        <v>1.0539999999999998</v>
      </c>
      <c r="U254" s="471"/>
      <c r="AA254" s="368"/>
      <c r="AD254" s="369"/>
    </row>
    <row r="255" spans="1:30">
      <c r="A255" s="459" t="s">
        <v>375</v>
      </c>
      <c r="B255" s="459" t="s">
        <v>80</v>
      </c>
      <c r="C255" s="459" t="s">
        <v>599</v>
      </c>
      <c r="D255" s="459" t="s">
        <v>218</v>
      </c>
      <c r="E255" s="459" t="s">
        <v>220</v>
      </c>
      <c r="F255" s="462">
        <v>6</v>
      </c>
      <c r="G255" s="463">
        <f t="shared" si="6"/>
        <v>2.850543</v>
      </c>
      <c r="H255" s="464">
        <v>1</v>
      </c>
      <c r="I255" s="465">
        <v>0</v>
      </c>
      <c r="J255" s="471">
        <v>2</v>
      </c>
      <c r="K255" s="467">
        <v>0</v>
      </c>
      <c r="L255" s="468">
        <v>0.17</v>
      </c>
      <c r="M255" s="465">
        <v>0</v>
      </c>
      <c r="N255" s="468">
        <v>0.5</v>
      </c>
      <c r="O255" s="465">
        <v>0</v>
      </c>
      <c r="P255" s="477">
        <v>0.79049999999999987</v>
      </c>
      <c r="Q255" s="465">
        <v>0</v>
      </c>
      <c r="R255" s="477">
        <v>0.26349999999999996</v>
      </c>
      <c r="S255" s="465">
        <v>0</v>
      </c>
      <c r="T255" s="463">
        <f t="shared" si="7"/>
        <v>1.0539999999999998</v>
      </c>
      <c r="U255" s="471"/>
      <c r="AA255" s="368"/>
      <c r="AD255" s="369"/>
    </row>
    <row r="256" spans="1:30">
      <c r="A256" s="459" t="s">
        <v>375</v>
      </c>
      <c r="B256" s="459" t="s">
        <v>3</v>
      </c>
      <c r="C256" s="459" t="s">
        <v>599</v>
      </c>
      <c r="D256" s="459" t="s">
        <v>218</v>
      </c>
      <c r="E256" s="459" t="s">
        <v>220</v>
      </c>
      <c r="F256" s="462">
        <v>6</v>
      </c>
      <c r="G256" s="463">
        <f t="shared" si="6"/>
        <v>3.5525069999999994</v>
      </c>
      <c r="H256" s="464">
        <v>1</v>
      </c>
      <c r="I256" s="465">
        <v>0</v>
      </c>
      <c r="J256" s="479">
        <v>3</v>
      </c>
      <c r="K256" s="467">
        <v>0</v>
      </c>
      <c r="L256" s="468">
        <v>0.33</v>
      </c>
      <c r="M256" s="465">
        <v>0</v>
      </c>
      <c r="N256" s="468">
        <v>0.5</v>
      </c>
      <c r="O256" s="465">
        <v>0</v>
      </c>
      <c r="P256" s="480">
        <v>0.79049999999999987</v>
      </c>
      <c r="Q256" s="465">
        <v>0</v>
      </c>
      <c r="R256" s="480">
        <v>0.26349999999999996</v>
      </c>
      <c r="S256" s="465">
        <v>0</v>
      </c>
      <c r="T256" s="463">
        <f t="shared" si="7"/>
        <v>1.0539999999999998</v>
      </c>
      <c r="U256" s="471"/>
      <c r="AA256" s="368"/>
      <c r="AD256" s="369"/>
    </row>
    <row r="257" spans="1:30">
      <c r="A257" s="459" t="s">
        <v>375</v>
      </c>
      <c r="B257" s="459" t="s">
        <v>9</v>
      </c>
      <c r="C257" s="459" t="s">
        <v>600</v>
      </c>
      <c r="D257" s="459" t="s">
        <v>222</v>
      </c>
      <c r="E257" s="459" t="s">
        <v>224</v>
      </c>
      <c r="F257" s="462">
        <v>6</v>
      </c>
      <c r="G257" s="463">
        <f t="shared" si="6"/>
        <v>2.7</v>
      </c>
      <c r="H257" s="464">
        <v>0</v>
      </c>
      <c r="I257" s="465">
        <v>0</v>
      </c>
      <c r="J257" s="479">
        <v>0</v>
      </c>
      <c r="K257" s="467">
        <v>0</v>
      </c>
      <c r="L257" s="468">
        <v>0.2</v>
      </c>
      <c r="M257" s="465">
        <v>0</v>
      </c>
      <c r="N257" s="468">
        <v>0.4</v>
      </c>
      <c r="O257" s="465">
        <v>0</v>
      </c>
      <c r="P257" s="480">
        <v>2.5</v>
      </c>
      <c r="Q257" s="465">
        <v>0</v>
      </c>
      <c r="R257" s="480">
        <v>2.5</v>
      </c>
      <c r="S257" s="465">
        <v>0</v>
      </c>
      <c r="T257" s="463">
        <f t="shared" si="7"/>
        <v>5</v>
      </c>
      <c r="U257" s="471"/>
      <c r="AA257" s="368"/>
      <c r="AD257" s="369"/>
    </row>
    <row r="258" spans="1:30">
      <c r="A258" s="459" t="s">
        <v>375</v>
      </c>
      <c r="B258" s="459" t="s">
        <v>75</v>
      </c>
      <c r="C258" s="459" t="s">
        <v>600</v>
      </c>
      <c r="D258" s="459" t="s">
        <v>222</v>
      </c>
      <c r="E258" s="459" t="s">
        <v>224</v>
      </c>
      <c r="F258" s="462">
        <v>6</v>
      </c>
      <c r="G258" s="463">
        <f t="shared" si="6"/>
        <v>2.7</v>
      </c>
      <c r="H258" s="464">
        <v>0</v>
      </c>
      <c r="I258" s="465">
        <v>0</v>
      </c>
      <c r="J258" s="479">
        <v>0</v>
      </c>
      <c r="K258" s="467">
        <v>0</v>
      </c>
      <c r="L258" s="468">
        <v>0.2</v>
      </c>
      <c r="M258" s="465">
        <v>0</v>
      </c>
      <c r="N258" s="468">
        <v>0.4</v>
      </c>
      <c r="O258" s="465">
        <v>0</v>
      </c>
      <c r="P258" s="480">
        <v>2.5</v>
      </c>
      <c r="Q258" s="465">
        <v>0</v>
      </c>
      <c r="R258" s="480">
        <v>2.5</v>
      </c>
      <c r="S258" s="465">
        <v>0</v>
      </c>
      <c r="T258" s="463">
        <f t="shared" si="7"/>
        <v>5</v>
      </c>
      <c r="U258" s="471"/>
      <c r="AA258" s="368"/>
      <c r="AD258" s="369"/>
    </row>
    <row r="259" spans="1:30">
      <c r="A259" s="459" t="s">
        <v>375</v>
      </c>
      <c r="B259" s="459" t="s">
        <v>34</v>
      </c>
      <c r="C259" s="459" t="s">
        <v>600</v>
      </c>
      <c r="D259" s="459" t="s">
        <v>222</v>
      </c>
      <c r="E259" s="459" t="s">
        <v>224</v>
      </c>
      <c r="F259" s="462">
        <v>6</v>
      </c>
      <c r="G259" s="463">
        <f t="shared" si="6"/>
        <v>2.7</v>
      </c>
      <c r="H259" s="464">
        <v>0</v>
      </c>
      <c r="I259" s="465">
        <v>0</v>
      </c>
      <c r="J259" s="479">
        <v>0</v>
      </c>
      <c r="K259" s="467">
        <v>0</v>
      </c>
      <c r="L259" s="468">
        <v>0.2</v>
      </c>
      <c r="M259" s="465">
        <v>0</v>
      </c>
      <c r="N259" s="468">
        <v>0.4</v>
      </c>
      <c r="O259" s="465">
        <v>0</v>
      </c>
      <c r="P259" s="480">
        <v>2.5</v>
      </c>
      <c r="Q259" s="465">
        <v>0</v>
      </c>
      <c r="R259" s="480">
        <v>2.5</v>
      </c>
      <c r="S259" s="465">
        <v>0</v>
      </c>
      <c r="T259" s="463">
        <f t="shared" si="7"/>
        <v>5</v>
      </c>
      <c r="U259" s="471"/>
      <c r="AA259" s="368"/>
      <c r="AD259" s="369"/>
    </row>
    <row r="260" spans="1:30">
      <c r="A260" s="459" t="s">
        <v>375</v>
      </c>
      <c r="B260" s="459" t="s">
        <v>80</v>
      </c>
      <c r="C260" s="459" t="s">
        <v>600</v>
      </c>
      <c r="D260" s="459" t="s">
        <v>222</v>
      </c>
      <c r="E260" s="459" t="s">
        <v>224</v>
      </c>
      <c r="F260" s="462">
        <v>6</v>
      </c>
      <c r="G260" s="463">
        <f t="shared" si="6"/>
        <v>2.7</v>
      </c>
      <c r="H260" s="464">
        <v>0</v>
      </c>
      <c r="I260" s="465">
        <v>0</v>
      </c>
      <c r="J260" s="479">
        <v>0</v>
      </c>
      <c r="K260" s="467">
        <v>0</v>
      </c>
      <c r="L260" s="468">
        <v>0.2</v>
      </c>
      <c r="M260" s="465">
        <v>0</v>
      </c>
      <c r="N260" s="468">
        <v>0.4</v>
      </c>
      <c r="O260" s="465">
        <v>0</v>
      </c>
      <c r="P260" s="480">
        <v>2.5</v>
      </c>
      <c r="Q260" s="465">
        <v>0</v>
      </c>
      <c r="R260" s="480">
        <v>2.5</v>
      </c>
      <c r="S260" s="465">
        <v>0</v>
      </c>
      <c r="T260" s="463">
        <f t="shared" si="7"/>
        <v>5</v>
      </c>
      <c r="U260" s="471"/>
      <c r="AA260" s="368"/>
      <c r="AD260" s="369"/>
    </row>
    <row r="261" spans="1:30">
      <c r="A261" s="459" t="s">
        <v>375</v>
      </c>
      <c r="B261" s="459" t="s">
        <v>3</v>
      </c>
      <c r="C261" s="459" t="s">
        <v>600</v>
      </c>
      <c r="D261" s="459" t="s">
        <v>222</v>
      </c>
      <c r="E261" s="459" t="s">
        <v>224</v>
      </c>
      <c r="F261" s="462">
        <v>6</v>
      </c>
      <c r="G261" s="463">
        <f t="shared" si="6"/>
        <v>2.7</v>
      </c>
      <c r="H261" s="464">
        <v>0</v>
      </c>
      <c r="I261" s="465">
        <v>0</v>
      </c>
      <c r="J261" s="479">
        <v>0</v>
      </c>
      <c r="K261" s="467">
        <v>0</v>
      </c>
      <c r="L261" s="468">
        <v>0.2</v>
      </c>
      <c r="M261" s="465">
        <v>0</v>
      </c>
      <c r="N261" s="468">
        <v>0.4</v>
      </c>
      <c r="O261" s="465">
        <v>0</v>
      </c>
      <c r="P261" s="480">
        <v>2.5</v>
      </c>
      <c r="Q261" s="465">
        <v>0</v>
      </c>
      <c r="R261" s="480">
        <v>2.5</v>
      </c>
      <c r="S261" s="465">
        <v>0</v>
      </c>
      <c r="T261" s="463">
        <f t="shared" si="7"/>
        <v>5</v>
      </c>
      <c r="U261" s="471"/>
      <c r="AA261" s="368"/>
      <c r="AD261" s="369"/>
    </row>
    <row r="262" spans="1:30">
      <c r="A262" s="459" t="s">
        <v>375</v>
      </c>
      <c r="B262" s="459" t="s">
        <v>75</v>
      </c>
      <c r="C262" s="459" t="s">
        <v>599</v>
      </c>
      <c r="D262" s="459" t="s">
        <v>376</v>
      </c>
      <c r="E262" s="459" t="s">
        <v>378</v>
      </c>
      <c r="F262" s="462">
        <v>6</v>
      </c>
      <c r="G262" s="463">
        <f t="shared" si="6"/>
        <v>13.950000000000001</v>
      </c>
      <c r="H262" s="464">
        <v>0.6</v>
      </c>
      <c r="I262" s="465">
        <v>0</v>
      </c>
      <c r="J262" s="479">
        <v>2</v>
      </c>
      <c r="K262" s="467">
        <v>0</v>
      </c>
      <c r="L262" s="468">
        <v>0</v>
      </c>
      <c r="M262" s="465">
        <v>0</v>
      </c>
      <c r="N262" s="468">
        <v>0</v>
      </c>
      <c r="O262" s="465">
        <v>0</v>
      </c>
      <c r="P262" s="480">
        <v>8.75</v>
      </c>
      <c r="Q262" s="465">
        <v>0</v>
      </c>
      <c r="R262" s="480">
        <v>1.25</v>
      </c>
      <c r="S262" s="465">
        <v>0</v>
      </c>
      <c r="T262" s="463">
        <f t="shared" si="7"/>
        <v>10</v>
      </c>
      <c r="U262" s="471"/>
      <c r="AA262" s="368"/>
      <c r="AD262" s="369"/>
    </row>
    <row r="263" spans="1:30">
      <c r="A263" s="459" t="s">
        <v>375</v>
      </c>
      <c r="B263" s="459" t="s">
        <v>80</v>
      </c>
      <c r="C263" s="459" t="s">
        <v>599</v>
      </c>
      <c r="D263" s="459" t="s">
        <v>376</v>
      </c>
      <c r="E263" s="459" t="s">
        <v>378</v>
      </c>
      <c r="F263" s="462">
        <v>6</v>
      </c>
      <c r="G263" s="463">
        <f t="shared" si="6"/>
        <v>13.950000000000001</v>
      </c>
      <c r="H263" s="464">
        <v>0.6</v>
      </c>
      <c r="I263" s="465">
        <v>0</v>
      </c>
      <c r="J263" s="479">
        <v>2</v>
      </c>
      <c r="K263" s="467">
        <v>0</v>
      </c>
      <c r="L263" s="468">
        <v>0</v>
      </c>
      <c r="M263" s="465">
        <v>0</v>
      </c>
      <c r="N263" s="468">
        <v>0</v>
      </c>
      <c r="O263" s="465">
        <v>0</v>
      </c>
      <c r="P263" s="480">
        <v>8.75</v>
      </c>
      <c r="Q263" s="465">
        <v>0</v>
      </c>
      <c r="R263" s="480">
        <v>1.25</v>
      </c>
      <c r="S263" s="465">
        <v>0</v>
      </c>
      <c r="T263" s="463">
        <f t="shared" si="7"/>
        <v>10</v>
      </c>
      <c r="U263" s="471"/>
      <c r="AA263" s="368"/>
      <c r="AD263" s="369"/>
    </row>
    <row r="264" spans="1:30">
      <c r="A264" s="459" t="s">
        <v>375</v>
      </c>
      <c r="B264" s="459" t="s">
        <v>3</v>
      </c>
      <c r="C264" s="459" t="s">
        <v>599</v>
      </c>
      <c r="D264" s="459" t="s">
        <v>376</v>
      </c>
      <c r="E264" s="459" t="s">
        <v>378</v>
      </c>
      <c r="F264" s="462">
        <v>6</v>
      </c>
      <c r="G264" s="463">
        <f t="shared" si="6"/>
        <v>39.599999999999994</v>
      </c>
      <c r="H264" s="464">
        <v>1.8</v>
      </c>
      <c r="I264" s="465">
        <v>0</v>
      </c>
      <c r="J264" s="479">
        <v>5</v>
      </c>
      <c r="K264" s="467">
        <v>0</v>
      </c>
      <c r="L264" s="468">
        <v>0</v>
      </c>
      <c r="M264" s="465">
        <v>0</v>
      </c>
      <c r="N264" s="468">
        <v>0</v>
      </c>
      <c r="O264" s="465">
        <v>0</v>
      </c>
      <c r="P264" s="480">
        <v>8.75</v>
      </c>
      <c r="Q264" s="465">
        <v>0</v>
      </c>
      <c r="R264" s="480">
        <v>1.25</v>
      </c>
      <c r="S264" s="465">
        <v>0</v>
      </c>
      <c r="T264" s="463">
        <f t="shared" si="7"/>
        <v>10</v>
      </c>
      <c r="U264" s="471"/>
      <c r="AA264" s="368"/>
      <c r="AD264" s="369"/>
    </row>
    <row r="265" spans="1:30">
      <c r="A265" s="459" t="s">
        <v>375</v>
      </c>
      <c r="B265" s="459" t="s">
        <v>75</v>
      </c>
      <c r="C265" s="459" t="s">
        <v>599</v>
      </c>
      <c r="D265" s="459" t="s">
        <v>379</v>
      </c>
      <c r="E265" s="459" t="s">
        <v>381</v>
      </c>
      <c r="F265" s="462">
        <v>6</v>
      </c>
      <c r="G265" s="463">
        <f t="shared" si="6"/>
        <v>13.950000000000001</v>
      </c>
      <c r="H265" s="464">
        <v>0.6</v>
      </c>
      <c r="I265" s="465">
        <v>0</v>
      </c>
      <c r="J265" s="479">
        <v>2</v>
      </c>
      <c r="K265" s="467">
        <v>0</v>
      </c>
      <c r="L265" s="468">
        <v>0</v>
      </c>
      <c r="M265" s="465">
        <v>0</v>
      </c>
      <c r="N265" s="468">
        <v>0</v>
      </c>
      <c r="O265" s="465">
        <v>0</v>
      </c>
      <c r="P265" s="480">
        <v>8.75</v>
      </c>
      <c r="Q265" s="465">
        <v>0</v>
      </c>
      <c r="R265" s="480">
        <v>1.25</v>
      </c>
      <c r="S265" s="465">
        <v>0</v>
      </c>
      <c r="T265" s="463">
        <f t="shared" si="7"/>
        <v>10</v>
      </c>
      <c r="U265" s="471"/>
      <c r="AA265" s="368"/>
      <c r="AD265" s="369"/>
    </row>
    <row r="266" spans="1:30">
      <c r="A266" s="459" t="s">
        <v>375</v>
      </c>
      <c r="B266" s="459" t="s">
        <v>80</v>
      </c>
      <c r="C266" s="459" t="s">
        <v>599</v>
      </c>
      <c r="D266" s="459" t="s">
        <v>379</v>
      </c>
      <c r="E266" s="459" t="s">
        <v>381</v>
      </c>
      <c r="F266" s="462">
        <v>6</v>
      </c>
      <c r="G266" s="463">
        <f t="shared" si="6"/>
        <v>13.950000000000001</v>
      </c>
      <c r="H266" s="464">
        <v>0.6</v>
      </c>
      <c r="I266" s="465">
        <v>0</v>
      </c>
      <c r="J266" s="479">
        <v>2</v>
      </c>
      <c r="K266" s="467">
        <v>0</v>
      </c>
      <c r="L266" s="468">
        <v>0</v>
      </c>
      <c r="M266" s="465">
        <v>0</v>
      </c>
      <c r="N266" s="468">
        <v>0</v>
      </c>
      <c r="O266" s="465">
        <v>0</v>
      </c>
      <c r="P266" s="480">
        <v>8.75</v>
      </c>
      <c r="Q266" s="465">
        <v>0</v>
      </c>
      <c r="R266" s="480">
        <v>1.25</v>
      </c>
      <c r="S266" s="465">
        <v>0</v>
      </c>
      <c r="T266" s="463">
        <f t="shared" si="7"/>
        <v>10</v>
      </c>
      <c r="U266" s="471"/>
      <c r="AA266" s="368"/>
      <c r="AD266" s="369"/>
    </row>
    <row r="267" spans="1:30">
      <c r="A267" s="459" t="s">
        <v>375</v>
      </c>
      <c r="B267" s="459" t="s">
        <v>3</v>
      </c>
      <c r="C267" s="459" t="s">
        <v>599</v>
      </c>
      <c r="D267" s="459" t="s">
        <v>379</v>
      </c>
      <c r="E267" s="459" t="s">
        <v>381</v>
      </c>
      <c r="F267" s="462">
        <v>6</v>
      </c>
      <c r="G267" s="463">
        <f t="shared" si="6"/>
        <v>39.599999999999994</v>
      </c>
      <c r="H267" s="464">
        <v>1.8</v>
      </c>
      <c r="I267" s="465">
        <v>0</v>
      </c>
      <c r="J267" s="479">
        <v>5</v>
      </c>
      <c r="K267" s="467">
        <v>0</v>
      </c>
      <c r="L267" s="468">
        <v>0</v>
      </c>
      <c r="M267" s="465">
        <v>0</v>
      </c>
      <c r="N267" s="468">
        <v>0</v>
      </c>
      <c r="O267" s="465">
        <v>0</v>
      </c>
      <c r="P267" s="480">
        <v>8.75</v>
      </c>
      <c r="Q267" s="465">
        <v>0</v>
      </c>
      <c r="R267" s="480">
        <v>1.25</v>
      </c>
      <c r="S267" s="465">
        <v>0</v>
      </c>
      <c r="T267" s="463">
        <f t="shared" si="7"/>
        <v>10</v>
      </c>
      <c r="U267" s="471"/>
      <c r="AA267" s="368"/>
      <c r="AD267" s="369"/>
    </row>
    <row r="268" spans="1:30">
      <c r="A268" s="459" t="s">
        <v>375</v>
      </c>
      <c r="B268" s="459" t="s">
        <v>3</v>
      </c>
      <c r="C268" s="459" t="s">
        <v>599</v>
      </c>
      <c r="D268" s="459" t="s">
        <v>382</v>
      </c>
      <c r="E268" s="459" t="s">
        <v>384</v>
      </c>
      <c r="F268" s="462">
        <v>6</v>
      </c>
      <c r="G268" s="463">
        <f t="shared" si="6"/>
        <v>45</v>
      </c>
      <c r="H268" s="464">
        <v>0</v>
      </c>
      <c r="I268" s="465">
        <v>0</v>
      </c>
      <c r="J268" s="479">
        <v>0</v>
      </c>
      <c r="K268" s="467">
        <v>0</v>
      </c>
      <c r="L268" s="468">
        <v>2</v>
      </c>
      <c r="M268" s="465">
        <v>0</v>
      </c>
      <c r="N268" s="468">
        <v>6</v>
      </c>
      <c r="O268" s="465">
        <v>0</v>
      </c>
      <c r="P268" s="480">
        <v>8.75</v>
      </c>
      <c r="Q268" s="465">
        <v>0</v>
      </c>
      <c r="R268" s="480">
        <v>1.25</v>
      </c>
      <c r="S268" s="465">
        <v>0</v>
      </c>
      <c r="T268" s="463">
        <f t="shared" si="7"/>
        <v>10</v>
      </c>
      <c r="U268" s="471"/>
      <c r="AA268" s="368"/>
      <c r="AD268" s="369"/>
    </row>
    <row r="269" spans="1:30">
      <c r="A269" s="459" t="s">
        <v>375</v>
      </c>
      <c r="B269" s="459" t="s">
        <v>3</v>
      </c>
      <c r="C269" s="459" t="s">
        <v>599</v>
      </c>
      <c r="D269" s="459" t="s">
        <v>385</v>
      </c>
      <c r="E269" s="459" t="s">
        <v>387</v>
      </c>
      <c r="F269" s="462">
        <v>6</v>
      </c>
      <c r="G269" s="463">
        <f t="shared" si="6"/>
        <v>47.25</v>
      </c>
      <c r="H269" s="464">
        <v>0</v>
      </c>
      <c r="I269" s="465">
        <v>0</v>
      </c>
      <c r="J269" s="479">
        <v>0</v>
      </c>
      <c r="K269" s="467">
        <v>0</v>
      </c>
      <c r="L269" s="468">
        <v>2</v>
      </c>
      <c r="M269" s="465">
        <v>0</v>
      </c>
      <c r="N269" s="468">
        <v>7</v>
      </c>
      <c r="O269" s="465">
        <v>0</v>
      </c>
      <c r="P269" s="480">
        <v>8.75</v>
      </c>
      <c r="Q269" s="465">
        <v>0</v>
      </c>
      <c r="R269" s="480">
        <v>1.25</v>
      </c>
      <c r="S269" s="465">
        <v>0</v>
      </c>
      <c r="T269" s="463">
        <f t="shared" si="7"/>
        <v>10</v>
      </c>
      <c r="U269" s="471"/>
      <c r="AA269" s="368"/>
      <c r="AD269" s="369"/>
    </row>
    <row r="270" spans="1:30">
      <c r="A270" s="458" t="s">
        <v>375</v>
      </c>
      <c r="B270" s="459" t="s">
        <v>3</v>
      </c>
      <c r="C270" s="459" t="s">
        <v>593</v>
      </c>
      <c r="D270" s="459" t="s">
        <v>4</v>
      </c>
      <c r="E270" s="459" t="s">
        <v>6</v>
      </c>
      <c r="F270" s="462">
        <v>24</v>
      </c>
      <c r="G270" s="463">
        <f t="shared" si="6"/>
        <v>2.8</v>
      </c>
      <c r="H270" s="464">
        <v>2</v>
      </c>
      <c r="I270" s="465">
        <v>0</v>
      </c>
      <c r="J270" s="479">
        <v>0</v>
      </c>
      <c r="K270" s="467">
        <v>0</v>
      </c>
      <c r="L270" s="468">
        <v>5</v>
      </c>
      <c r="M270" s="465">
        <v>0</v>
      </c>
      <c r="N270" s="468">
        <v>0</v>
      </c>
      <c r="O270" s="465">
        <v>0</v>
      </c>
      <c r="P270" s="480">
        <v>5.5555555555555552E-2</v>
      </c>
      <c r="Q270" s="465">
        <v>0</v>
      </c>
      <c r="R270" s="480">
        <v>0</v>
      </c>
      <c r="S270" s="465">
        <v>0</v>
      </c>
      <c r="T270" s="463">
        <f t="shared" si="7"/>
        <v>5.5555555555555552E-2</v>
      </c>
      <c r="U270" s="471"/>
      <c r="AA270" s="368"/>
      <c r="AD270" s="369"/>
    </row>
    <row r="271" spans="1:30">
      <c r="A271" s="459" t="s">
        <v>375</v>
      </c>
      <c r="B271" s="459" t="s">
        <v>9</v>
      </c>
      <c r="C271" s="459" t="s">
        <v>599</v>
      </c>
      <c r="D271" s="459" t="s">
        <v>278</v>
      </c>
      <c r="E271" s="459" t="s">
        <v>280</v>
      </c>
      <c r="F271" s="462">
        <v>6</v>
      </c>
      <c r="G271" s="463">
        <f t="shared" si="6"/>
        <v>12.600000000000001</v>
      </c>
      <c r="H271" s="464">
        <v>2</v>
      </c>
      <c r="I271" s="465">
        <v>0</v>
      </c>
      <c r="J271" s="479">
        <v>8</v>
      </c>
      <c r="K271" s="467">
        <v>0</v>
      </c>
      <c r="L271" s="468">
        <v>0</v>
      </c>
      <c r="M271" s="465">
        <v>0</v>
      </c>
      <c r="N271" s="468">
        <v>0</v>
      </c>
      <c r="O271" s="465">
        <v>0</v>
      </c>
      <c r="P271" s="480">
        <v>1.5</v>
      </c>
      <c r="Q271" s="465">
        <v>0</v>
      </c>
      <c r="R271" s="480">
        <v>0.5</v>
      </c>
      <c r="S271" s="465">
        <v>0</v>
      </c>
      <c r="T271" s="463">
        <f t="shared" si="7"/>
        <v>2</v>
      </c>
      <c r="U271" s="471"/>
      <c r="AA271" s="368"/>
      <c r="AD271" s="369"/>
    </row>
    <row r="272" spans="1:30">
      <c r="A272" s="459" t="s">
        <v>375</v>
      </c>
      <c r="B272" s="459" t="s">
        <v>3</v>
      </c>
      <c r="C272" s="459" t="s">
        <v>600</v>
      </c>
      <c r="D272" s="459" t="s">
        <v>388</v>
      </c>
      <c r="E272" s="459" t="s">
        <v>390</v>
      </c>
      <c r="F272" s="462">
        <v>6</v>
      </c>
      <c r="G272" s="463">
        <f t="shared" ref="G272:G335" si="8">((((H272+L272)*P272)+((I272+M272)*Q272)+((J272+N272)*R272)+((K272+O272)*S272))*F272)/10*3</f>
        <v>18</v>
      </c>
      <c r="H272" s="464">
        <v>1</v>
      </c>
      <c r="I272" s="465">
        <v>0</v>
      </c>
      <c r="J272" s="479">
        <v>1</v>
      </c>
      <c r="K272" s="467">
        <v>0</v>
      </c>
      <c r="L272" s="468">
        <v>0</v>
      </c>
      <c r="M272" s="465">
        <v>0</v>
      </c>
      <c r="N272" s="468">
        <v>0</v>
      </c>
      <c r="O272" s="465">
        <v>0</v>
      </c>
      <c r="P272" s="480">
        <v>8.75</v>
      </c>
      <c r="Q272" s="465">
        <v>0</v>
      </c>
      <c r="R272" s="480">
        <v>1.25</v>
      </c>
      <c r="S272" s="465">
        <v>0</v>
      </c>
      <c r="T272" s="463">
        <f t="shared" ref="T272:T335" si="9">SUM(P272:S272)</f>
        <v>10</v>
      </c>
      <c r="U272" s="471"/>
      <c r="AA272" s="368"/>
      <c r="AD272" s="369"/>
    </row>
    <row r="273" spans="1:30">
      <c r="A273" s="458" t="s">
        <v>375</v>
      </c>
      <c r="B273" s="459" t="s">
        <v>24</v>
      </c>
      <c r="C273" s="459" t="s">
        <v>600</v>
      </c>
      <c r="D273" s="459" t="s">
        <v>25</v>
      </c>
      <c r="E273" s="459" t="s">
        <v>27</v>
      </c>
      <c r="F273" s="462">
        <v>6</v>
      </c>
      <c r="G273" s="463">
        <f t="shared" si="8"/>
        <v>3.0008999999999997</v>
      </c>
      <c r="H273" s="464">
        <v>0</v>
      </c>
      <c r="I273" s="465">
        <v>0</v>
      </c>
      <c r="J273" s="479">
        <v>0</v>
      </c>
      <c r="K273" s="467">
        <v>0</v>
      </c>
      <c r="L273" s="468">
        <v>1</v>
      </c>
      <c r="M273" s="465">
        <v>0</v>
      </c>
      <c r="N273" s="468">
        <v>1</v>
      </c>
      <c r="O273" s="465">
        <v>0</v>
      </c>
      <c r="P273" s="480">
        <v>1.6671666666666667</v>
      </c>
      <c r="Q273" s="465">
        <v>0</v>
      </c>
      <c r="R273" s="480">
        <v>0</v>
      </c>
      <c r="S273" s="465">
        <v>0</v>
      </c>
      <c r="T273" s="463">
        <f t="shared" si="9"/>
        <v>1.6671666666666667</v>
      </c>
      <c r="U273" s="469"/>
      <c r="AA273" s="368"/>
      <c r="AD273" s="369"/>
    </row>
    <row r="274" spans="1:30">
      <c r="A274" s="458" t="s">
        <v>375</v>
      </c>
      <c r="B274" s="459" t="s">
        <v>3</v>
      </c>
      <c r="C274" s="459" t="s">
        <v>600</v>
      </c>
      <c r="D274" s="459" t="s">
        <v>29</v>
      </c>
      <c r="E274" s="459" t="s">
        <v>31</v>
      </c>
      <c r="F274" s="462">
        <v>12</v>
      </c>
      <c r="G274" s="463">
        <f t="shared" si="8"/>
        <v>0.48</v>
      </c>
      <c r="H274" s="464">
        <v>5</v>
      </c>
      <c r="I274" s="465">
        <v>0</v>
      </c>
      <c r="J274" s="479">
        <v>0</v>
      </c>
      <c r="K274" s="467">
        <v>0</v>
      </c>
      <c r="L274" s="468">
        <v>3</v>
      </c>
      <c r="M274" s="465">
        <v>0</v>
      </c>
      <c r="N274" s="468">
        <v>0</v>
      </c>
      <c r="O274" s="465">
        <v>0</v>
      </c>
      <c r="P274" s="480">
        <v>1.6666666666666666E-2</v>
      </c>
      <c r="Q274" s="465">
        <v>0</v>
      </c>
      <c r="R274" s="480">
        <v>0</v>
      </c>
      <c r="S274" s="465">
        <v>0</v>
      </c>
      <c r="T274" s="463">
        <f t="shared" si="9"/>
        <v>1.6666666666666666E-2</v>
      </c>
      <c r="U274" s="469"/>
      <c r="AA274" s="368"/>
      <c r="AD274" s="369"/>
    </row>
    <row r="275" spans="1:30">
      <c r="A275" s="459" t="s">
        <v>391</v>
      </c>
      <c r="B275" s="459" t="s">
        <v>9</v>
      </c>
      <c r="C275" s="459" t="s">
        <v>599</v>
      </c>
      <c r="D275" s="459" t="s">
        <v>392</v>
      </c>
      <c r="E275" s="459" t="s">
        <v>394</v>
      </c>
      <c r="F275" s="462">
        <v>6</v>
      </c>
      <c r="G275" s="463">
        <f t="shared" si="8"/>
        <v>45</v>
      </c>
      <c r="H275" s="464">
        <v>0</v>
      </c>
      <c r="I275" s="465">
        <v>0</v>
      </c>
      <c r="J275" s="479">
        <v>0</v>
      </c>
      <c r="K275" s="467">
        <v>0</v>
      </c>
      <c r="L275" s="468">
        <v>2</v>
      </c>
      <c r="M275" s="465">
        <v>0</v>
      </c>
      <c r="N275" s="468">
        <v>3</v>
      </c>
      <c r="O275" s="465">
        <v>0</v>
      </c>
      <c r="P275" s="480">
        <v>5</v>
      </c>
      <c r="Q275" s="465">
        <v>0</v>
      </c>
      <c r="R275" s="480">
        <v>5</v>
      </c>
      <c r="S275" s="465">
        <v>0</v>
      </c>
      <c r="T275" s="463">
        <f t="shared" si="9"/>
        <v>10</v>
      </c>
      <c r="U275" s="471"/>
      <c r="AA275" s="368"/>
      <c r="AD275" s="369"/>
    </row>
    <row r="276" spans="1:30">
      <c r="A276" s="459" t="s">
        <v>391</v>
      </c>
      <c r="B276" s="459" t="s">
        <v>75</v>
      </c>
      <c r="C276" s="459" t="s">
        <v>599</v>
      </c>
      <c r="D276" s="459" t="s">
        <v>392</v>
      </c>
      <c r="E276" s="459" t="s">
        <v>394</v>
      </c>
      <c r="F276" s="462">
        <v>6</v>
      </c>
      <c r="G276" s="463">
        <f t="shared" si="8"/>
        <v>18</v>
      </c>
      <c r="H276" s="464">
        <v>1</v>
      </c>
      <c r="I276" s="465">
        <v>0</v>
      </c>
      <c r="J276" s="479">
        <v>1</v>
      </c>
      <c r="K276" s="467">
        <v>0</v>
      </c>
      <c r="L276" s="468">
        <v>0</v>
      </c>
      <c r="M276" s="465">
        <v>0</v>
      </c>
      <c r="N276" s="468">
        <v>0</v>
      </c>
      <c r="O276" s="465">
        <v>0</v>
      </c>
      <c r="P276" s="480">
        <v>5</v>
      </c>
      <c r="Q276" s="465">
        <v>0</v>
      </c>
      <c r="R276" s="480">
        <v>5</v>
      </c>
      <c r="S276" s="465">
        <v>0</v>
      </c>
      <c r="T276" s="463">
        <f t="shared" si="9"/>
        <v>10</v>
      </c>
      <c r="U276" s="471"/>
      <c r="AA276" s="368"/>
      <c r="AD276" s="369"/>
    </row>
    <row r="277" spans="1:30">
      <c r="A277" s="459" t="s">
        <v>391</v>
      </c>
      <c r="B277" s="459" t="s">
        <v>80</v>
      </c>
      <c r="C277" s="459" t="s">
        <v>599</v>
      </c>
      <c r="D277" s="459" t="s">
        <v>392</v>
      </c>
      <c r="E277" s="459" t="s">
        <v>394</v>
      </c>
      <c r="F277" s="462">
        <v>6</v>
      </c>
      <c r="G277" s="463">
        <f t="shared" si="8"/>
        <v>18</v>
      </c>
      <c r="H277" s="464">
        <v>1</v>
      </c>
      <c r="I277" s="465">
        <v>0</v>
      </c>
      <c r="J277" s="479">
        <v>1</v>
      </c>
      <c r="K277" s="467">
        <v>0</v>
      </c>
      <c r="L277" s="468">
        <v>0</v>
      </c>
      <c r="M277" s="465">
        <v>0</v>
      </c>
      <c r="N277" s="468">
        <v>0</v>
      </c>
      <c r="O277" s="465">
        <v>0</v>
      </c>
      <c r="P277" s="480">
        <v>5</v>
      </c>
      <c r="Q277" s="465">
        <v>0</v>
      </c>
      <c r="R277" s="480">
        <v>5</v>
      </c>
      <c r="S277" s="465">
        <v>0</v>
      </c>
      <c r="T277" s="463">
        <f t="shared" si="9"/>
        <v>10</v>
      </c>
      <c r="U277" s="471"/>
      <c r="AA277" s="368"/>
      <c r="AD277" s="369"/>
    </row>
    <row r="278" spans="1:30">
      <c r="A278" s="459" t="s">
        <v>391</v>
      </c>
      <c r="B278" s="459" t="s">
        <v>3</v>
      </c>
      <c r="C278" s="459" t="s">
        <v>599</v>
      </c>
      <c r="D278" s="459" t="s">
        <v>392</v>
      </c>
      <c r="E278" s="459" t="s">
        <v>394</v>
      </c>
      <c r="F278" s="462">
        <v>6</v>
      </c>
      <c r="G278" s="463">
        <f t="shared" si="8"/>
        <v>18</v>
      </c>
      <c r="H278" s="464">
        <v>1</v>
      </c>
      <c r="I278" s="465">
        <v>0</v>
      </c>
      <c r="J278" s="479">
        <v>1</v>
      </c>
      <c r="K278" s="467">
        <v>0</v>
      </c>
      <c r="L278" s="468">
        <v>0</v>
      </c>
      <c r="M278" s="465">
        <v>0</v>
      </c>
      <c r="N278" s="468">
        <v>0</v>
      </c>
      <c r="O278" s="465">
        <v>0</v>
      </c>
      <c r="P278" s="480">
        <v>5</v>
      </c>
      <c r="Q278" s="465">
        <v>0</v>
      </c>
      <c r="R278" s="480">
        <v>5</v>
      </c>
      <c r="S278" s="465">
        <v>0</v>
      </c>
      <c r="T278" s="463">
        <f t="shared" si="9"/>
        <v>10</v>
      </c>
      <c r="U278" s="471"/>
      <c r="AA278" s="368"/>
      <c r="AD278" s="369"/>
    </row>
    <row r="279" spans="1:30">
      <c r="A279" s="459" t="s">
        <v>391</v>
      </c>
      <c r="B279" s="459" t="s">
        <v>75</v>
      </c>
      <c r="C279" s="459" t="s">
        <v>599</v>
      </c>
      <c r="D279" s="459" t="s">
        <v>164</v>
      </c>
      <c r="E279" s="459" t="s">
        <v>166</v>
      </c>
      <c r="F279" s="462">
        <v>6</v>
      </c>
      <c r="G279" s="463">
        <f t="shared" si="8"/>
        <v>8.0999999999999979</v>
      </c>
      <c r="H279" s="464">
        <v>0.5</v>
      </c>
      <c r="I279" s="465">
        <v>0</v>
      </c>
      <c r="J279" s="479">
        <v>1</v>
      </c>
      <c r="K279" s="467">
        <v>0</v>
      </c>
      <c r="L279" s="468">
        <v>0</v>
      </c>
      <c r="M279" s="465">
        <v>0</v>
      </c>
      <c r="N279" s="468">
        <v>0</v>
      </c>
      <c r="O279" s="465">
        <v>0</v>
      </c>
      <c r="P279" s="480">
        <v>2.9999999999999996</v>
      </c>
      <c r="Q279" s="465">
        <v>0</v>
      </c>
      <c r="R279" s="480">
        <v>2.9999999999999996</v>
      </c>
      <c r="S279" s="465">
        <v>0</v>
      </c>
      <c r="T279" s="463">
        <f t="shared" si="9"/>
        <v>5.9999999999999991</v>
      </c>
      <c r="U279" s="471"/>
      <c r="AA279" s="368"/>
      <c r="AD279" s="369"/>
    </row>
    <row r="280" spans="1:30">
      <c r="A280" s="459" t="s">
        <v>391</v>
      </c>
      <c r="B280" s="459" t="s">
        <v>80</v>
      </c>
      <c r="C280" s="459" t="s">
        <v>599</v>
      </c>
      <c r="D280" s="459" t="s">
        <v>164</v>
      </c>
      <c r="E280" s="459" t="s">
        <v>166</v>
      </c>
      <c r="F280" s="462">
        <v>6</v>
      </c>
      <c r="G280" s="463">
        <f t="shared" si="8"/>
        <v>8.0999999999999979</v>
      </c>
      <c r="H280" s="464">
        <v>0.5</v>
      </c>
      <c r="I280" s="465">
        <v>0</v>
      </c>
      <c r="J280" s="479">
        <v>1</v>
      </c>
      <c r="K280" s="467">
        <v>0</v>
      </c>
      <c r="L280" s="468">
        <v>0</v>
      </c>
      <c r="M280" s="465">
        <v>0</v>
      </c>
      <c r="N280" s="468">
        <v>0</v>
      </c>
      <c r="O280" s="465">
        <v>0</v>
      </c>
      <c r="P280" s="480">
        <v>2.9999999999999996</v>
      </c>
      <c r="Q280" s="465">
        <v>0</v>
      </c>
      <c r="R280" s="480">
        <v>2.9999999999999996</v>
      </c>
      <c r="S280" s="465">
        <v>0</v>
      </c>
      <c r="T280" s="463">
        <f t="shared" si="9"/>
        <v>5.9999999999999991</v>
      </c>
      <c r="U280" s="471"/>
      <c r="AA280" s="368"/>
      <c r="AD280" s="369"/>
    </row>
    <row r="281" spans="1:30">
      <c r="A281" s="459" t="s">
        <v>391</v>
      </c>
      <c r="B281" s="459" t="s">
        <v>3</v>
      </c>
      <c r="C281" s="459" t="s">
        <v>599</v>
      </c>
      <c r="D281" s="459" t="s">
        <v>164</v>
      </c>
      <c r="E281" s="459" t="s">
        <v>166</v>
      </c>
      <c r="F281" s="462">
        <v>6</v>
      </c>
      <c r="G281" s="463">
        <f t="shared" si="8"/>
        <v>26.999999999999993</v>
      </c>
      <c r="H281" s="464">
        <v>1</v>
      </c>
      <c r="I281" s="465">
        <v>0</v>
      </c>
      <c r="J281" s="479">
        <v>4</v>
      </c>
      <c r="K281" s="467">
        <v>0</v>
      </c>
      <c r="L281" s="468">
        <v>0</v>
      </c>
      <c r="M281" s="465">
        <v>0</v>
      </c>
      <c r="N281" s="468">
        <v>0</v>
      </c>
      <c r="O281" s="465">
        <v>0</v>
      </c>
      <c r="P281" s="480">
        <v>2.9999999999999996</v>
      </c>
      <c r="Q281" s="465">
        <v>0</v>
      </c>
      <c r="R281" s="480">
        <v>2.9999999999999996</v>
      </c>
      <c r="S281" s="465">
        <v>0</v>
      </c>
      <c r="T281" s="463">
        <f t="shared" si="9"/>
        <v>5.9999999999999991</v>
      </c>
      <c r="U281" s="471"/>
      <c r="AA281" s="368"/>
      <c r="AD281" s="369"/>
    </row>
    <row r="282" spans="1:30">
      <c r="A282" s="459" t="s">
        <v>391</v>
      </c>
      <c r="B282" s="459" t="s">
        <v>9</v>
      </c>
      <c r="C282" s="459" t="s">
        <v>599</v>
      </c>
      <c r="D282" s="459" t="s">
        <v>167</v>
      </c>
      <c r="E282" s="459" t="s">
        <v>169</v>
      </c>
      <c r="F282" s="462">
        <v>6</v>
      </c>
      <c r="G282" s="463">
        <f t="shared" si="8"/>
        <v>15.75</v>
      </c>
      <c r="H282" s="464">
        <v>0</v>
      </c>
      <c r="I282" s="465">
        <v>0</v>
      </c>
      <c r="J282" s="479">
        <v>0</v>
      </c>
      <c r="K282" s="467">
        <v>0</v>
      </c>
      <c r="L282" s="468">
        <v>2</v>
      </c>
      <c r="M282" s="465">
        <v>0</v>
      </c>
      <c r="N282" s="468">
        <v>5</v>
      </c>
      <c r="O282" s="465">
        <v>0</v>
      </c>
      <c r="P282" s="480">
        <v>1.25</v>
      </c>
      <c r="Q282" s="465">
        <v>0</v>
      </c>
      <c r="R282" s="480">
        <v>1.25</v>
      </c>
      <c r="S282" s="465">
        <v>0</v>
      </c>
      <c r="T282" s="463">
        <f t="shared" si="9"/>
        <v>2.5</v>
      </c>
      <c r="U282" s="471"/>
      <c r="AA282" s="368"/>
      <c r="AD282" s="369"/>
    </row>
    <row r="283" spans="1:30">
      <c r="A283" s="459" t="s">
        <v>391</v>
      </c>
      <c r="B283" s="459" t="s">
        <v>75</v>
      </c>
      <c r="C283" s="459" t="s">
        <v>599</v>
      </c>
      <c r="D283" s="459" t="s">
        <v>167</v>
      </c>
      <c r="E283" s="459" t="s">
        <v>169</v>
      </c>
      <c r="F283" s="462">
        <v>6</v>
      </c>
      <c r="G283" s="463">
        <f t="shared" si="8"/>
        <v>4.5</v>
      </c>
      <c r="H283" s="464">
        <v>0.5</v>
      </c>
      <c r="I283" s="465">
        <v>0</v>
      </c>
      <c r="J283" s="479">
        <v>1.5</v>
      </c>
      <c r="K283" s="467">
        <v>0</v>
      </c>
      <c r="L283" s="468">
        <v>0</v>
      </c>
      <c r="M283" s="465">
        <v>0</v>
      </c>
      <c r="N283" s="468">
        <v>0</v>
      </c>
      <c r="O283" s="465">
        <v>0</v>
      </c>
      <c r="P283" s="480">
        <v>1.25</v>
      </c>
      <c r="Q283" s="465">
        <v>0</v>
      </c>
      <c r="R283" s="480">
        <v>1.25</v>
      </c>
      <c r="S283" s="465">
        <v>0</v>
      </c>
      <c r="T283" s="463">
        <f t="shared" si="9"/>
        <v>2.5</v>
      </c>
      <c r="U283" s="471"/>
      <c r="AA283" s="368"/>
      <c r="AD283" s="369"/>
    </row>
    <row r="284" spans="1:30">
      <c r="A284" s="459" t="s">
        <v>391</v>
      </c>
      <c r="B284" s="459" t="s">
        <v>80</v>
      </c>
      <c r="C284" s="459" t="s">
        <v>599</v>
      </c>
      <c r="D284" s="459" t="s">
        <v>167</v>
      </c>
      <c r="E284" s="459" t="s">
        <v>169</v>
      </c>
      <c r="F284" s="462">
        <v>6</v>
      </c>
      <c r="G284" s="463">
        <f t="shared" si="8"/>
        <v>4.5</v>
      </c>
      <c r="H284" s="464">
        <v>0.5</v>
      </c>
      <c r="I284" s="465">
        <v>0</v>
      </c>
      <c r="J284" s="479">
        <v>1.5</v>
      </c>
      <c r="K284" s="467">
        <v>0</v>
      </c>
      <c r="L284" s="468">
        <v>0</v>
      </c>
      <c r="M284" s="465">
        <v>0</v>
      </c>
      <c r="N284" s="468">
        <v>0</v>
      </c>
      <c r="O284" s="465">
        <v>0</v>
      </c>
      <c r="P284" s="480">
        <v>1.25</v>
      </c>
      <c r="Q284" s="465">
        <v>0</v>
      </c>
      <c r="R284" s="480">
        <v>1.25</v>
      </c>
      <c r="S284" s="465">
        <v>0</v>
      </c>
      <c r="T284" s="463">
        <f t="shared" si="9"/>
        <v>2.5</v>
      </c>
      <c r="U284" s="471"/>
      <c r="AA284" s="368"/>
      <c r="AD284" s="369"/>
    </row>
    <row r="285" spans="1:30">
      <c r="A285" s="459" t="s">
        <v>391</v>
      </c>
      <c r="B285" s="459" t="s">
        <v>3</v>
      </c>
      <c r="C285" s="459" t="s">
        <v>599</v>
      </c>
      <c r="D285" s="459" t="s">
        <v>167</v>
      </c>
      <c r="E285" s="459" t="s">
        <v>169</v>
      </c>
      <c r="F285" s="462">
        <v>6</v>
      </c>
      <c r="G285" s="463">
        <f t="shared" si="8"/>
        <v>9</v>
      </c>
      <c r="H285" s="464">
        <v>1</v>
      </c>
      <c r="I285" s="465">
        <v>0</v>
      </c>
      <c r="J285" s="479">
        <v>3</v>
      </c>
      <c r="K285" s="467">
        <v>0</v>
      </c>
      <c r="L285" s="468">
        <v>0</v>
      </c>
      <c r="M285" s="465">
        <v>0</v>
      </c>
      <c r="N285" s="468">
        <v>0</v>
      </c>
      <c r="O285" s="465">
        <v>0</v>
      </c>
      <c r="P285" s="480">
        <v>1.25</v>
      </c>
      <c r="Q285" s="465">
        <v>0</v>
      </c>
      <c r="R285" s="480">
        <v>1.25</v>
      </c>
      <c r="S285" s="465">
        <v>0</v>
      </c>
      <c r="T285" s="463">
        <f t="shared" si="9"/>
        <v>2.5</v>
      </c>
      <c r="U285" s="471"/>
      <c r="AA285" s="368"/>
      <c r="AD285" s="369"/>
    </row>
    <row r="286" spans="1:30">
      <c r="A286" s="458" t="s">
        <v>391</v>
      </c>
      <c r="B286" s="459" t="s">
        <v>3</v>
      </c>
      <c r="C286" s="459" t="s">
        <v>593</v>
      </c>
      <c r="D286" s="459" t="s">
        <v>4</v>
      </c>
      <c r="E286" s="459" t="s">
        <v>6</v>
      </c>
      <c r="F286" s="462">
        <v>24</v>
      </c>
      <c r="G286" s="463">
        <f t="shared" si="8"/>
        <v>1.6</v>
      </c>
      <c r="H286" s="464">
        <v>1</v>
      </c>
      <c r="I286" s="465">
        <v>0</v>
      </c>
      <c r="J286" s="479">
        <v>0</v>
      </c>
      <c r="K286" s="467">
        <v>0</v>
      </c>
      <c r="L286" s="468">
        <v>3</v>
      </c>
      <c r="M286" s="465">
        <v>0</v>
      </c>
      <c r="N286" s="468">
        <v>0</v>
      </c>
      <c r="O286" s="465">
        <v>0</v>
      </c>
      <c r="P286" s="480">
        <v>5.5555555555555552E-2</v>
      </c>
      <c r="Q286" s="465">
        <v>0</v>
      </c>
      <c r="R286" s="480">
        <v>0</v>
      </c>
      <c r="S286" s="465">
        <v>0</v>
      </c>
      <c r="T286" s="463">
        <f t="shared" si="9"/>
        <v>5.5555555555555552E-2</v>
      </c>
      <c r="U286" s="471"/>
      <c r="AA286" s="368"/>
      <c r="AD286" s="369"/>
    </row>
    <row r="287" spans="1:30">
      <c r="A287" s="459" t="s">
        <v>391</v>
      </c>
      <c r="B287" s="459" t="s">
        <v>9</v>
      </c>
      <c r="C287" s="459" t="s">
        <v>599</v>
      </c>
      <c r="D287" s="459" t="s">
        <v>84</v>
      </c>
      <c r="E287" s="459" t="s">
        <v>86</v>
      </c>
      <c r="F287" s="462">
        <v>6</v>
      </c>
      <c r="G287" s="463">
        <f t="shared" si="8"/>
        <v>18.899999999999999</v>
      </c>
      <c r="H287" s="464">
        <v>2</v>
      </c>
      <c r="I287" s="465">
        <v>0</v>
      </c>
      <c r="J287" s="479">
        <v>5</v>
      </c>
      <c r="K287" s="467">
        <v>0</v>
      </c>
      <c r="L287" s="468">
        <v>0</v>
      </c>
      <c r="M287" s="465">
        <v>0</v>
      </c>
      <c r="N287" s="468">
        <v>0</v>
      </c>
      <c r="O287" s="465">
        <v>0</v>
      </c>
      <c r="P287" s="480">
        <v>1.4999999999999998</v>
      </c>
      <c r="Q287" s="465">
        <v>0</v>
      </c>
      <c r="R287" s="480">
        <v>1.4999999999999998</v>
      </c>
      <c r="S287" s="465">
        <v>0</v>
      </c>
      <c r="T287" s="463">
        <f t="shared" si="9"/>
        <v>2.9999999999999996</v>
      </c>
      <c r="U287" s="471"/>
      <c r="AA287" s="368"/>
      <c r="AD287" s="369"/>
    </row>
    <row r="288" spans="1:30">
      <c r="A288" s="459" t="s">
        <v>391</v>
      </c>
      <c r="B288" s="459" t="s">
        <v>9</v>
      </c>
      <c r="C288" s="459" t="s">
        <v>599</v>
      </c>
      <c r="D288" s="459" t="s">
        <v>281</v>
      </c>
      <c r="E288" s="459" t="s">
        <v>283</v>
      </c>
      <c r="F288" s="462">
        <v>6</v>
      </c>
      <c r="G288" s="463">
        <f t="shared" si="8"/>
        <v>12.600000000000001</v>
      </c>
      <c r="H288" s="464">
        <v>0</v>
      </c>
      <c r="I288" s="465">
        <v>0</v>
      </c>
      <c r="J288" s="479">
        <v>0</v>
      </c>
      <c r="K288" s="467">
        <v>0</v>
      </c>
      <c r="L288" s="468">
        <v>2</v>
      </c>
      <c r="M288" s="465">
        <v>0</v>
      </c>
      <c r="N288" s="468">
        <v>5</v>
      </c>
      <c r="O288" s="465">
        <v>0</v>
      </c>
      <c r="P288" s="480">
        <v>1</v>
      </c>
      <c r="Q288" s="465">
        <v>0</v>
      </c>
      <c r="R288" s="480">
        <v>1</v>
      </c>
      <c r="S288" s="465">
        <v>0</v>
      </c>
      <c r="T288" s="463">
        <f t="shared" si="9"/>
        <v>2</v>
      </c>
      <c r="U288" s="471"/>
      <c r="AA288" s="368"/>
      <c r="AD288" s="369"/>
    </row>
    <row r="289" spans="1:33">
      <c r="A289" s="459" t="s">
        <v>391</v>
      </c>
      <c r="B289" s="459" t="s">
        <v>9</v>
      </c>
      <c r="C289" s="459" t="s">
        <v>599</v>
      </c>
      <c r="D289" s="459" t="s">
        <v>87</v>
      </c>
      <c r="E289" s="459" t="s">
        <v>89</v>
      </c>
      <c r="F289" s="462">
        <v>6</v>
      </c>
      <c r="G289" s="463">
        <f t="shared" si="8"/>
        <v>6.3000000000000007</v>
      </c>
      <c r="H289" s="464">
        <v>0</v>
      </c>
      <c r="I289" s="465">
        <v>0</v>
      </c>
      <c r="J289" s="479">
        <v>0</v>
      </c>
      <c r="K289" s="467">
        <v>0</v>
      </c>
      <c r="L289" s="468">
        <v>2</v>
      </c>
      <c r="M289" s="465">
        <v>0</v>
      </c>
      <c r="N289" s="468">
        <v>5</v>
      </c>
      <c r="O289" s="465">
        <v>0</v>
      </c>
      <c r="P289" s="480">
        <v>0.5</v>
      </c>
      <c r="Q289" s="465">
        <v>0</v>
      </c>
      <c r="R289" s="480">
        <v>0.5</v>
      </c>
      <c r="S289" s="465">
        <v>0</v>
      </c>
      <c r="T289" s="463">
        <f t="shared" si="9"/>
        <v>1</v>
      </c>
      <c r="U289" s="471"/>
      <c r="AA289" s="368"/>
      <c r="AD289" s="369"/>
    </row>
    <row r="290" spans="1:33">
      <c r="A290" s="459" t="s">
        <v>391</v>
      </c>
      <c r="B290" s="459" t="s">
        <v>9</v>
      </c>
      <c r="C290" s="459" t="s">
        <v>593</v>
      </c>
      <c r="D290" s="459" t="s">
        <v>23</v>
      </c>
      <c r="E290" s="459" t="s">
        <v>6</v>
      </c>
      <c r="F290" s="462">
        <v>24</v>
      </c>
      <c r="G290" s="463">
        <f t="shared" si="8"/>
        <v>0.8</v>
      </c>
      <c r="H290" s="464">
        <v>0</v>
      </c>
      <c r="I290" s="465">
        <v>0</v>
      </c>
      <c r="J290" s="479">
        <v>0</v>
      </c>
      <c r="K290" s="467">
        <v>0</v>
      </c>
      <c r="L290" s="468">
        <v>2</v>
      </c>
      <c r="M290" s="465">
        <v>0</v>
      </c>
      <c r="N290" s="468">
        <v>0</v>
      </c>
      <c r="O290" s="465">
        <v>0</v>
      </c>
      <c r="P290" s="480">
        <v>5.5555555555555552E-2</v>
      </c>
      <c r="Q290" s="465">
        <v>0</v>
      </c>
      <c r="R290" s="480">
        <v>0</v>
      </c>
      <c r="S290" s="465">
        <v>0</v>
      </c>
      <c r="T290" s="463">
        <f t="shared" si="9"/>
        <v>5.5555555555555552E-2</v>
      </c>
      <c r="U290" s="471"/>
      <c r="AA290" s="368"/>
      <c r="AD290" s="369"/>
    </row>
    <row r="291" spans="1:33">
      <c r="A291" s="459" t="s">
        <v>391</v>
      </c>
      <c r="B291" s="459" t="s">
        <v>9</v>
      </c>
      <c r="C291" s="459" t="s">
        <v>599</v>
      </c>
      <c r="D291" s="481" t="s">
        <v>537</v>
      </c>
      <c r="E291" s="459" t="s">
        <v>526</v>
      </c>
      <c r="F291" s="462">
        <v>6</v>
      </c>
      <c r="G291" s="463">
        <f t="shared" si="8"/>
        <v>40.5</v>
      </c>
      <c r="H291" s="464">
        <v>2</v>
      </c>
      <c r="I291" s="465">
        <v>0</v>
      </c>
      <c r="J291" s="479">
        <v>3</v>
      </c>
      <c r="K291" s="467">
        <v>0</v>
      </c>
      <c r="L291" s="468">
        <v>0</v>
      </c>
      <c r="M291" s="465">
        <v>0</v>
      </c>
      <c r="N291" s="468">
        <v>0</v>
      </c>
      <c r="O291" s="465">
        <v>0</v>
      </c>
      <c r="P291" s="480">
        <v>7.5</v>
      </c>
      <c r="Q291" s="465">
        <v>0</v>
      </c>
      <c r="R291" s="480">
        <v>2.5</v>
      </c>
      <c r="S291" s="465">
        <v>0</v>
      </c>
      <c r="T291" s="463">
        <f t="shared" si="9"/>
        <v>10</v>
      </c>
      <c r="U291" s="471"/>
      <c r="AA291" s="368"/>
      <c r="AD291" s="369"/>
    </row>
    <row r="292" spans="1:33">
      <c r="A292" s="459" t="s">
        <v>391</v>
      </c>
      <c r="B292" s="459" t="s">
        <v>9</v>
      </c>
      <c r="C292" s="459" t="s">
        <v>600</v>
      </c>
      <c r="D292" s="459" t="s">
        <v>322</v>
      </c>
      <c r="E292" s="459" t="s">
        <v>324</v>
      </c>
      <c r="F292" s="462">
        <v>6</v>
      </c>
      <c r="G292" s="463">
        <f t="shared" si="8"/>
        <v>9</v>
      </c>
      <c r="H292" s="464">
        <v>1</v>
      </c>
      <c r="I292" s="465">
        <v>0</v>
      </c>
      <c r="J292" s="479">
        <v>1</v>
      </c>
      <c r="K292" s="467">
        <v>0</v>
      </c>
      <c r="L292" s="468">
        <v>0</v>
      </c>
      <c r="M292" s="465">
        <v>0</v>
      </c>
      <c r="N292" s="468">
        <v>0</v>
      </c>
      <c r="O292" s="465">
        <v>0</v>
      </c>
      <c r="P292" s="480">
        <v>3.75</v>
      </c>
      <c r="Q292" s="465">
        <v>0</v>
      </c>
      <c r="R292" s="480">
        <v>1.25</v>
      </c>
      <c r="S292" s="465">
        <v>0</v>
      </c>
      <c r="T292" s="463">
        <f t="shared" si="9"/>
        <v>5</v>
      </c>
      <c r="U292" s="471"/>
      <c r="AA292" s="368"/>
      <c r="AD292" s="369"/>
    </row>
    <row r="293" spans="1:33">
      <c r="A293" s="458" t="s">
        <v>391</v>
      </c>
      <c r="B293" s="459" t="s">
        <v>24</v>
      </c>
      <c r="C293" s="459" t="s">
        <v>600</v>
      </c>
      <c r="D293" s="459" t="s">
        <v>25</v>
      </c>
      <c r="E293" s="459" t="s">
        <v>27</v>
      </c>
      <c r="F293" s="462">
        <v>6</v>
      </c>
      <c r="G293" s="463">
        <f t="shared" si="8"/>
        <v>3</v>
      </c>
      <c r="H293" s="464">
        <v>0</v>
      </c>
      <c r="I293" s="465">
        <v>0</v>
      </c>
      <c r="J293" s="479">
        <v>0</v>
      </c>
      <c r="K293" s="467">
        <v>0</v>
      </c>
      <c r="L293" s="468">
        <v>1</v>
      </c>
      <c r="M293" s="465">
        <v>0</v>
      </c>
      <c r="N293" s="468">
        <v>1</v>
      </c>
      <c r="O293" s="465">
        <v>0</v>
      </c>
      <c r="P293" s="480">
        <v>0</v>
      </c>
      <c r="Q293" s="465">
        <v>0</v>
      </c>
      <c r="R293" s="480">
        <v>1.6666666666666667</v>
      </c>
      <c r="S293" s="465">
        <v>0</v>
      </c>
      <c r="T293" s="463">
        <f t="shared" si="9"/>
        <v>1.6666666666666667</v>
      </c>
      <c r="U293" s="471"/>
      <c r="AA293" s="368"/>
      <c r="AD293" s="369"/>
    </row>
    <row r="294" spans="1:33">
      <c r="A294" s="459" t="s">
        <v>391</v>
      </c>
      <c r="B294" s="459" t="s">
        <v>34</v>
      </c>
      <c r="C294" s="459" t="s">
        <v>599</v>
      </c>
      <c r="D294" s="459" t="s">
        <v>395</v>
      </c>
      <c r="E294" s="459" t="s">
        <v>394</v>
      </c>
      <c r="F294" s="462">
        <v>6</v>
      </c>
      <c r="G294" s="463">
        <f t="shared" si="8"/>
        <v>24.75</v>
      </c>
      <c r="H294" s="464">
        <v>0</v>
      </c>
      <c r="I294" s="465">
        <v>0</v>
      </c>
      <c r="J294" s="479">
        <v>0</v>
      </c>
      <c r="K294" s="467">
        <v>0</v>
      </c>
      <c r="L294" s="468">
        <v>1</v>
      </c>
      <c r="M294" s="465">
        <v>0</v>
      </c>
      <c r="N294" s="468">
        <v>2</v>
      </c>
      <c r="O294" s="465">
        <v>0</v>
      </c>
      <c r="P294" s="480">
        <v>6.25</v>
      </c>
      <c r="Q294" s="465">
        <v>0</v>
      </c>
      <c r="R294" s="480">
        <v>3.75</v>
      </c>
      <c r="S294" s="465">
        <v>0</v>
      </c>
      <c r="T294" s="463">
        <f t="shared" si="9"/>
        <v>10</v>
      </c>
      <c r="U294" s="471"/>
      <c r="AA294" s="368"/>
      <c r="AD294" s="369"/>
    </row>
    <row r="295" spans="1:33">
      <c r="A295" s="459" t="s">
        <v>391</v>
      </c>
      <c r="B295" s="459" t="s">
        <v>34</v>
      </c>
      <c r="C295" s="459" t="s">
        <v>600</v>
      </c>
      <c r="D295" s="459" t="s">
        <v>396</v>
      </c>
      <c r="E295" s="459" t="s">
        <v>398</v>
      </c>
      <c r="F295" s="462">
        <v>6</v>
      </c>
      <c r="G295" s="463">
        <f t="shared" si="8"/>
        <v>18</v>
      </c>
      <c r="H295" s="464">
        <v>1</v>
      </c>
      <c r="I295" s="465">
        <v>0</v>
      </c>
      <c r="J295" s="479">
        <v>1</v>
      </c>
      <c r="K295" s="467">
        <v>0</v>
      </c>
      <c r="L295" s="468">
        <v>0</v>
      </c>
      <c r="M295" s="465">
        <v>0</v>
      </c>
      <c r="N295" s="468">
        <v>0</v>
      </c>
      <c r="O295" s="465">
        <v>0</v>
      </c>
      <c r="P295" s="480">
        <v>7.5</v>
      </c>
      <c r="Q295" s="465">
        <v>0</v>
      </c>
      <c r="R295" s="480">
        <v>2.5</v>
      </c>
      <c r="S295" s="465">
        <v>0</v>
      </c>
      <c r="T295" s="463">
        <f t="shared" si="9"/>
        <v>10</v>
      </c>
      <c r="U295" s="471"/>
      <c r="AA295" s="368"/>
      <c r="AD295" s="369"/>
    </row>
    <row r="296" spans="1:33">
      <c r="A296" s="459" t="s">
        <v>391</v>
      </c>
      <c r="B296" s="459" t="s">
        <v>34</v>
      </c>
      <c r="C296" s="459" t="s">
        <v>600</v>
      </c>
      <c r="D296" s="459" t="s">
        <v>399</v>
      </c>
      <c r="E296" s="459" t="s">
        <v>401</v>
      </c>
      <c r="F296" s="462">
        <v>6</v>
      </c>
      <c r="G296" s="463">
        <f t="shared" si="8"/>
        <v>18</v>
      </c>
      <c r="H296" s="464">
        <v>0</v>
      </c>
      <c r="I296" s="465">
        <v>0</v>
      </c>
      <c r="J296" s="479">
        <v>0</v>
      </c>
      <c r="K296" s="467">
        <v>0</v>
      </c>
      <c r="L296" s="468">
        <v>1</v>
      </c>
      <c r="M296" s="465">
        <v>0</v>
      </c>
      <c r="N296" s="468">
        <v>1</v>
      </c>
      <c r="O296" s="465">
        <v>0</v>
      </c>
      <c r="P296" s="480">
        <v>7.5</v>
      </c>
      <c r="Q296" s="465">
        <v>0</v>
      </c>
      <c r="R296" s="480">
        <v>2.5</v>
      </c>
      <c r="S296" s="465">
        <v>0</v>
      </c>
      <c r="T296" s="463">
        <f t="shared" si="9"/>
        <v>10</v>
      </c>
      <c r="U296" s="471"/>
      <c r="AA296" s="368"/>
      <c r="AD296" s="369"/>
    </row>
    <row r="297" spans="1:33">
      <c r="A297" s="458" t="s">
        <v>391</v>
      </c>
      <c r="B297" s="459" t="s">
        <v>9</v>
      </c>
      <c r="C297" s="459" t="s">
        <v>600</v>
      </c>
      <c r="D297" s="459" t="s">
        <v>29</v>
      </c>
      <c r="E297" s="459" t="s">
        <v>31</v>
      </c>
      <c r="F297" s="462">
        <v>12</v>
      </c>
      <c r="G297" s="463">
        <f t="shared" si="8"/>
        <v>0.18000000000000005</v>
      </c>
      <c r="H297" s="464">
        <v>0</v>
      </c>
      <c r="I297" s="465">
        <v>0</v>
      </c>
      <c r="J297" s="479">
        <v>0</v>
      </c>
      <c r="K297" s="467">
        <v>0</v>
      </c>
      <c r="L297" s="468">
        <v>3</v>
      </c>
      <c r="M297" s="465">
        <v>0</v>
      </c>
      <c r="N297" s="468">
        <v>0</v>
      </c>
      <c r="O297" s="465">
        <v>0</v>
      </c>
      <c r="P297" s="480">
        <v>1.6666666666666666E-2</v>
      </c>
      <c r="Q297" s="465">
        <v>0</v>
      </c>
      <c r="R297" s="480">
        <v>0</v>
      </c>
      <c r="S297" s="465">
        <v>0</v>
      </c>
      <c r="T297" s="463">
        <f t="shared" si="9"/>
        <v>1.6666666666666666E-2</v>
      </c>
      <c r="U297" s="471"/>
      <c r="AA297" s="368"/>
      <c r="AD297" s="369"/>
    </row>
    <row r="298" spans="1:33">
      <c r="A298" s="458" t="s">
        <v>391</v>
      </c>
      <c r="B298" s="459" t="s">
        <v>3</v>
      </c>
      <c r="C298" s="459" t="s">
        <v>600</v>
      </c>
      <c r="D298" s="459" t="s">
        <v>29</v>
      </c>
      <c r="E298" s="459" t="s">
        <v>31</v>
      </c>
      <c r="F298" s="462">
        <v>12</v>
      </c>
      <c r="G298" s="463">
        <f t="shared" si="8"/>
        <v>0.12</v>
      </c>
      <c r="H298" s="464">
        <v>1</v>
      </c>
      <c r="I298" s="465">
        <v>0</v>
      </c>
      <c r="J298" s="479">
        <v>0</v>
      </c>
      <c r="K298" s="467">
        <v>0</v>
      </c>
      <c r="L298" s="468">
        <v>1</v>
      </c>
      <c r="M298" s="465">
        <v>0</v>
      </c>
      <c r="N298" s="468">
        <v>0</v>
      </c>
      <c r="O298" s="465">
        <v>0</v>
      </c>
      <c r="P298" s="480">
        <v>1.6666666666666666E-2</v>
      </c>
      <c r="Q298" s="465">
        <v>0</v>
      </c>
      <c r="R298" s="480">
        <v>0</v>
      </c>
      <c r="S298" s="465">
        <v>0</v>
      </c>
      <c r="T298" s="463">
        <f t="shared" si="9"/>
        <v>1.6666666666666666E-2</v>
      </c>
      <c r="U298" s="471"/>
      <c r="AA298" s="368"/>
      <c r="AD298" s="369"/>
    </row>
    <row r="299" spans="1:33">
      <c r="A299" s="459" t="s">
        <v>415</v>
      </c>
      <c r="B299" s="459" t="s">
        <v>3</v>
      </c>
      <c r="C299" s="459" t="s">
        <v>599</v>
      </c>
      <c r="D299" s="459" t="s">
        <v>416</v>
      </c>
      <c r="E299" s="459" t="s">
        <v>418</v>
      </c>
      <c r="F299" s="462">
        <v>6</v>
      </c>
      <c r="G299" s="463">
        <f t="shared" si="8"/>
        <v>54</v>
      </c>
      <c r="H299" s="464">
        <v>2</v>
      </c>
      <c r="I299" s="465">
        <v>0</v>
      </c>
      <c r="J299" s="479">
        <v>6</v>
      </c>
      <c r="K299" s="467">
        <v>0</v>
      </c>
      <c r="L299" s="468">
        <v>0</v>
      </c>
      <c r="M299" s="465">
        <v>0</v>
      </c>
      <c r="N299" s="468">
        <v>0</v>
      </c>
      <c r="O299" s="465">
        <v>0</v>
      </c>
      <c r="P299" s="480">
        <v>7.5</v>
      </c>
      <c r="Q299" s="465">
        <v>0</v>
      </c>
      <c r="R299" s="480">
        <v>2.5</v>
      </c>
      <c r="S299" s="465">
        <v>0</v>
      </c>
      <c r="T299" s="463">
        <f t="shared" si="9"/>
        <v>10</v>
      </c>
      <c r="U299" s="471"/>
      <c r="AA299" s="368"/>
      <c r="AD299" s="369"/>
    </row>
    <row r="300" spans="1:33">
      <c r="A300" s="459" t="s">
        <v>415</v>
      </c>
      <c r="B300" s="459" t="s">
        <v>3</v>
      </c>
      <c r="C300" s="459" t="s">
        <v>599</v>
      </c>
      <c r="D300" s="459" t="s">
        <v>419</v>
      </c>
      <c r="E300" s="459" t="s">
        <v>421</v>
      </c>
      <c r="F300" s="462">
        <v>6</v>
      </c>
      <c r="G300" s="463">
        <f t="shared" si="8"/>
        <v>45</v>
      </c>
      <c r="H300" s="464">
        <v>0</v>
      </c>
      <c r="I300" s="465">
        <v>0</v>
      </c>
      <c r="J300" s="479">
        <v>0</v>
      </c>
      <c r="K300" s="467">
        <v>0</v>
      </c>
      <c r="L300" s="468">
        <v>2</v>
      </c>
      <c r="M300" s="465">
        <v>0</v>
      </c>
      <c r="N300" s="468">
        <v>4</v>
      </c>
      <c r="O300" s="465">
        <v>0</v>
      </c>
      <c r="P300" s="480">
        <v>7.5</v>
      </c>
      <c r="Q300" s="465">
        <v>0</v>
      </c>
      <c r="R300" s="480">
        <v>2.5</v>
      </c>
      <c r="S300" s="465">
        <v>0</v>
      </c>
      <c r="T300" s="463">
        <f t="shared" si="9"/>
        <v>10</v>
      </c>
      <c r="U300" s="471"/>
      <c r="AA300" s="368"/>
      <c r="AD300" s="369"/>
      <c r="AG300" s="400"/>
    </row>
    <row r="301" spans="1:33">
      <c r="A301" s="459" t="s">
        <v>415</v>
      </c>
      <c r="B301" s="459" t="s">
        <v>3</v>
      </c>
      <c r="C301" s="459" t="s">
        <v>599</v>
      </c>
      <c r="D301" s="459" t="s">
        <v>422</v>
      </c>
      <c r="E301" s="459" t="s">
        <v>424</v>
      </c>
      <c r="F301" s="462">
        <v>6</v>
      </c>
      <c r="G301" s="463">
        <f t="shared" si="8"/>
        <v>45</v>
      </c>
      <c r="H301" s="464">
        <v>0</v>
      </c>
      <c r="I301" s="465">
        <v>0</v>
      </c>
      <c r="J301" s="479">
        <v>0</v>
      </c>
      <c r="K301" s="467">
        <v>0</v>
      </c>
      <c r="L301" s="468">
        <v>2</v>
      </c>
      <c r="M301" s="465">
        <v>0</v>
      </c>
      <c r="N301" s="468">
        <v>4</v>
      </c>
      <c r="O301" s="465">
        <v>0</v>
      </c>
      <c r="P301" s="480">
        <v>7.5</v>
      </c>
      <c r="Q301" s="465">
        <v>0</v>
      </c>
      <c r="R301" s="480">
        <v>2.5</v>
      </c>
      <c r="S301" s="465">
        <v>0</v>
      </c>
      <c r="T301" s="463">
        <f t="shared" si="9"/>
        <v>10</v>
      </c>
      <c r="U301" s="471"/>
      <c r="AA301" s="368"/>
      <c r="AD301" s="369"/>
    </row>
    <row r="302" spans="1:33">
      <c r="A302" s="459" t="s">
        <v>415</v>
      </c>
      <c r="B302" s="459" t="s">
        <v>3</v>
      </c>
      <c r="C302" s="459" t="s">
        <v>599</v>
      </c>
      <c r="D302" s="459" t="s">
        <v>275</v>
      </c>
      <c r="E302" s="459" t="s">
        <v>277</v>
      </c>
      <c r="F302" s="462">
        <v>6</v>
      </c>
      <c r="G302" s="463">
        <f t="shared" si="8"/>
        <v>18</v>
      </c>
      <c r="H302" s="464">
        <v>0</v>
      </c>
      <c r="I302" s="465">
        <v>0</v>
      </c>
      <c r="J302" s="479">
        <v>0</v>
      </c>
      <c r="K302" s="467">
        <v>0</v>
      </c>
      <c r="L302" s="468">
        <v>2</v>
      </c>
      <c r="M302" s="465">
        <v>0</v>
      </c>
      <c r="N302" s="468">
        <v>4</v>
      </c>
      <c r="O302" s="465">
        <v>0</v>
      </c>
      <c r="P302" s="480">
        <v>1.6666666666666667</v>
      </c>
      <c r="Q302" s="465">
        <v>0</v>
      </c>
      <c r="R302" s="480">
        <v>1.6666666666666667</v>
      </c>
      <c r="S302" s="465">
        <v>0</v>
      </c>
      <c r="T302" s="463">
        <f t="shared" si="9"/>
        <v>3.3333333333333335</v>
      </c>
      <c r="U302" s="471"/>
      <c r="AA302" s="368"/>
      <c r="AD302" s="369"/>
    </row>
    <row r="303" spans="1:33">
      <c r="A303" s="459" t="s">
        <v>415</v>
      </c>
      <c r="B303" s="459" t="s">
        <v>3</v>
      </c>
      <c r="C303" s="459" t="s">
        <v>593</v>
      </c>
      <c r="D303" s="459" t="s">
        <v>4</v>
      </c>
      <c r="E303" s="459" t="s">
        <v>6</v>
      </c>
      <c r="F303" s="462">
        <v>24</v>
      </c>
      <c r="G303" s="463">
        <f t="shared" si="8"/>
        <v>2.4000000000000004</v>
      </c>
      <c r="H303" s="464">
        <v>3</v>
      </c>
      <c r="I303" s="465">
        <v>0</v>
      </c>
      <c r="J303" s="479">
        <v>0</v>
      </c>
      <c r="K303" s="467">
        <v>0</v>
      </c>
      <c r="L303" s="468">
        <v>3</v>
      </c>
      <c r="M303" s="465">
        <v>0</v>
      </c>
      <c r="N303" s="468">
        <v>0</v>
      </c>
      <c r="O303" s="465">
        <v>0</v>
      </c>
      <c r="P303" s="480">
        <v>5.5555555555555552E-2</v>
      </c>
      <c r="Q303" s="465">
        <v>0</v>
      </c>
      <c r="R303" s="480">
        <v>0</v>
      </c>
      <c r="S303" s="465">
        <v>0</v>
      </c>
      <c r="T303" s="463">
        <f t="shared" si="9"/>
        <v>5.5555555555555552E-2</v>
      </c>
      <c r="U303" s="471"/>
      <c r="AA303" s="368"/>
      <c r="AD303" s="369"/>
    </row>
    <row r="304" spans="1:33">
      <c r="A304" s="459" t="s">
        <v>415</v>
      </c>
      <c r="B304" s="459" t="s">
        <v>9</v>
      </c>
      <c r="C304" s="459" t="s">
        <v>599</v>
      </c>
      <c r="D304" s="459" t="s">
        <v>84</v>
      </c>
      <c r="E304" s="459" t="s">
        <v>86</v>
      </c>
      <c r="F304" s="462">
        <v>6</v>
      </c>
      <c r="G304" s="463">
        <f t="shared" si="8"/>
        <v>9.4499999999999993</v>
      </c>
      <c r="H304" s="464">
        <v>2</v>
      </c>
      <c r="I304" s="465">
        <v>0</v>
      </c>
      <c r="J304" s="479">
        <v>5</v>
      </c>
      <c r="K304" s="467">
        <v>0</v>
      </c>
      <c r="L304" s="468">
        <v>0</v>
      </c>
      <c r="M304" s="465">
        <v>0</v>
      </c>
      <c r="N304" s="468">
        <v>0</v>
      </c>
      <c r="O304" s="465">
        <v>0</v>
      </c>
      <c r="P304" s="480">
        <v>0.74999999999999989</v>
      </c>
      <c r="Q304" s="465">
        <v>0</v>
      </c>
      <c r="R304" s="480">
        <v>0.74999999999999989</v>
      </c>
      <c r="S304" s="465">
        <v>0</v>
      </c>
      <c r="T304" s="463">
        <f t="shared" si="9"/>
        <v>1.4999999999999998</v>
      </c>
      <c r="U304" s="471"/>
      <c r="AA304" s="368"/>
      <c r="AD304" s="369"/>
    </row>
    <row r="305" spans="1:33">
      <c r="A305" s="459" t="s">
        <v>415</v>
      </c>
      <c r="B305" s="459" t="s">
        <v>9</v>
      </c>
      <c r="C305" s="459" t="s">
        <v>599</v>
      </c>
      <c r="D305" s="459" t="s">
        <v>281</v>
      </c>
      <c r="E305" s="459" t="s">
        <v>283</v>
      </c>
      <c r="F305" s="462">
        <v>6</v>
      </c>
      <c r="G305" s="463">
        <f t="shared" si="8"/>
        <v>12.600000000000001</v>
      </c>
      <c r="H305" s="464">
        <v>0</v>
      </c>
      <c r="I305" s="465">
        <v>0</v>
      </c>
      <c r="J305" s="479">
        <v>0</v>
      </c>
      <c r="K305" s="467">
        <v>0</v>
      </c>
      <c r="L305" s="468">
        <v>2</v>
      </c>
      <c r="M305" s="465">
        <v>0</v>
      </c>
      <c r="N305" s="468">
        <v>5</v>
      </c>
      <c r="O305" s="465">
        <v>0</v>
      </c>
      <c r="P305" s="480">
        <v>1</v>
      </c>
      <c r="Q305" s="465">
        <v>0</v>
      </c>
      <c r="R305" s="480">
        <v>1</v>
      </c>
      <c r="S305" s="465">
        <v>0</v>
      </c>
      <c r="T305" s="463">
        <f t="shared" si="9"/>
        <v>2</v>
      </c>
      <c r="U305" s="471"/>
      <c r="AA305" s="368"/>
      <c r="AD305" s="369"/>
    </row>
    <row r="306" spans="1:33">
      <c r="A306" s="459" t="s">
        <v>415</v>
      </c>
      <c r="B306" s="459" t="s">
        <v>9</v>
      </c>
      <c r="C306" s="459" t="s">
        <v>599</v>
      </c>
      <c r="D306" s="459" t="s">
        <v>425</v>
      </c>
      <c r="E306" s="459" t="s">
        <v>427</v>
      </c>
      <c r="F306" s="462">
        <v>6</v>
      </c>
      <c r="G306" s="463">
        <f t="shared" si="8"/>
        <v>54</v>
      </c>
      <c r="H306" s="464">
        <v>0</v>
      </c>
      <c r="I306" s="465">
        <v>0</v>
      </c>
      <c r="J306" s="479">
        <v>0</v>
      </c>
      <c r="K306" s="467">
        <v>0</v>
      </c>
      <c r="L306" s="468">
        <v>2</v>
      </c>
      <c r="M306" s="465">
        <v>0</v>
      </c>
      <c r="N306" s="468">
        <v>6</v>
      </c>
      <c r="O306" s="465">
        <v>0</v>
      </c>
      <c r="P306" s="480">
        <v>7.5</v>
      </c>
      <c r="Q306" s="465">
        <v>0</v>
      </c>
      <c r="R306" s="480">
        <v>2.5</v>
      </c>
      <c r="S306" s="465">
        <v>0</v>
      </c>
      <c r="T306" s="463">
        <f t="shared" si="9"/>
        <v>10</v>
      </c>
      <c r="U306" s="471"/>
      <c r="AA306" s="368"/>
      <c r="AD306" s="369"/>
    </row>
    <row r="307" spans="1:33">
      <c r="A307" s="459" t="s">
        <v>415</v>
      </c>
      <c r="B307" s="459" t="s">
        <v>9</v>
      </c>
      <c r="C307" s="459" t="s">
        <v>599</v>
      </c>
      <c r="D307" s="459" t="s">
        <v>284</v>
      </c>
      <c r="E307" s="459" t="s">
        <v>286</v>
      </c>
      <c r="F307" s="462">
        <v>6</v>
      </c>
      <c r="G307" s="463">
        <f t="shared" si="8"/>
        <v>24</v>
      </c>
      <c r="H307" s="464">
        <v>2</v>
      </c>
      <c r="I307" s="465">
        <v>0</v>
      </c>
      <c r="J307" s="479">
        <v>6</v>
      </c>
      <c r="K307" s="467">
        <v>0</v>
      </c>
      <c r="L307" s="468">
        <v>0</v>
      </c>
      <c r="M307" s="465">
        <v>0</v>
      </c>
      <c r="N307" s="468">
        <v>0</v>
      </c>
      <c r="O307" s="465">
        <v>0</v>
      </c>
      <c r="P307" s="480">
        <v>1.6666666666666667</v>
      </c>
      <c r="Q307" s="465">
        <v>0</v>
      </c>
      <c r="R307" s="480">
        <v>1.6666666666666667</v>
      </c>
      <c r="S307" s="465">
        <v>0</v>
      </c>
      <c r="T307" s="463">
        <f t="shared" si="9"/>
        <v>3.3333333333333335</v>
      </c>
      <c r="U307" s="471"/>
      <c r="AA307" s="368"/>
      <c r="AD307" s="369"/>
      <c r="AG307" s="400"/>
    </row>
    <row r="308" spans="1:33">
      <c r="A308" s="459" t="s">
        <v>415</v>
      </c>
      <c r="B308" s="459" t="s">
        <v>9</v>
      </c>
      <c r="C308" s="459" t="s">
        <v>599</v>
      </c>
      <c r="D308" s="459" t="s">
        <v>87</v>
      </c>
      <c r="E308" s="459" t="s">
        <v>89</v>
      </c>
      <c r="F308" s="462">
        <v>6</v>
      </c>
      <c r="G308" s="463">
        <f t="shared" si="8"/>
        <v>15.75</v>
      </c>
      <c r="H308" s="464">
        <v>0</v>
      </c>
      <c r="I308" s="465">
        <v>0</v>
      </c>
      <c r="J308" s="479">
        <v>0</v>
      </c>
      <c r="K308" s="467">
        <v>0</v>
      </c>
      <c r="L308" s="468">
        <v>2</v>
      </c>
      <c r="M308" s="465">
        <v>0</v>
      </c>
      <c r="N308" s="468">
        <v>5</v>
      </c>
      <c r="O308" s="465">
        <v>0</v>
      </c>
      <c r="P308" s="480">
        <v>1.25</v>
      </c>
      <c r="Q308" s="465">
        <v>0</v>
      </c>
      <c r="R308" s="480">
        <v>1.25</v>
      </c>
      <c r="S308" s="465">
        <v>0</v>
      </c>
      <c r="T308" s="463">
        <f t="shared" si="9"/>
        <v>2.5</v>
      </c>
      <c r="U308" s="471"/>
      <c r="AA308" s="368"/>
      <c r="AD308" s="369"/>
    </row>
    <row r="309" spans="1:33">
      <c r="A309" s="459" t="s">
        <v>415</v>
      </c>
      <c r="B309" s="459" t="s">
        <v>9</v>
      </c>
      <c r="C309" s="459" t="s">
        <v>593</v>
      </c>
      <c r="D309" s="459" t="s">
        <v>23</v>
      </c>
      <c r="E309" s="459" t="s">
        <v>6</v>
      </c>
      <c r="F309" s="462">
        <v>24</v>
      </c>
      <c r="G309" s="463">
        <f t="shared" si="8"/>
        <v>1.6</v>
      </c>
      <c r="H309" s="464">
        <v>0</v>
      </c>
      <c r="I309" s="465">
        <v>0</v>
      </c>
      <c r="J309" s="479">
        <v>0</v>
      </c>
      <c r="K309" s="467">
        <v>0</v>
      </c>
      <c r="L309" s="468">
        <v>4</v>
      </c>
      <c r="M309" s="465">
        <v>0</v>
      </c>
      <c r="N309" s="468">
        <v>0</v>
      </c>
      <c r="O309" s="465">
        <v>0</v>
      </c>
      <c r="P309" s="480">
        <v>5.5555555555555552E-2</v>
      </c>
      <c r="Q309" s="465">
        <v>0</v>
      </c>
      <c r="R309" s="480">
        <v>0</v>
      </c>
      <c r="S309" s="465">
        <v>0</v>
      </c>
      <c r="T309" s="463">
        <f t="shared" si="9"/>
        <v>5.5555555555555552E-2</v>
      </c>
      <c r="U309" s="471"/>
      <c r="AA309" s="368"/>
      <c r="AD309" s="369"/>
    </row>
    <row r="310" spans="1:33">
      <c r="A310" s="459" t="s">
        <v>415</v>
      </c>
      <c r="B310" s="459" t="s">
        <v>3</v>
      </c>
      <c r="C310" s="459" t="s">
        <v>600</v>
      </c>
      <c r="D310" s="459" t="s">
        <v>428</v>
      </c>
      <c r="E310" s="459" t="s">
        <v>430</v>
      </c>
      <c r="F310" s="462">
        <v>6</v>
      </c>
      <c r="G310" s="463">
        <f t="shared" si="8"/>
        <v>18</v>
      </c>
      <c r="H310" s="464">
        <v>1</v>
      </c>
      <c r="I310" s="465">
        <v>0</v>
      </c>
      <c r="J310" s="479">
        <v>1</v>
      </c>
      <c r="K310" s="467">
        <v>0</v>
      </c>
      <c r="L310" s="468">
        <v>0</v>
      </c>
      <c r="M310" s="465">
        <v>0</v>
      </c>
      <c r="N310" s="468">
        <v>0</v>
      </c>
      <c r="O310" s="465">
        <v>0</v>
      </c>
      <c r="P310" s="480">
        <v>7.5</v>
      </c>
      <c r="Q310" s="465">
        <v>0</v>
      </c>
      <c r="R310" s="480">
        <v>2.5</v>
      </c>
      <c r="S310" s="465">
        <v>0</v>
      </c>
      <c r="T310" s="463">
        <f t="shared" si="9"/>
        <v>10</v>
      </c>
      <c r="U310" s="469"/>
      <c r="AA310" s="368"/>
      <c r="AD310" s="369"/>
    </row>
    <row r="311" spans="1:33">
      <c r="A311" s="458" t="s">
        <v>458</v>
      </c>
      <c r="B311" s="459" t="s">
        <v>564</v>
      </c>
      <c r="C311" s="459" t="s">
        <v>594</v>
      </c>
      <c r="D311" s="460" t="s">
        <v>623</v>
      </c>
      <c r="E311" s="461" t="s">
        <v>153</v>
      </c>
      <c r="F311" s="462">
        <v>15</v>
      </c>
      <c r="G311" s="463">
        <f t="shared" si="8"/>
        <v>0.8</v>
      </c>
      <c r="H311" s="464">
        <v>0</v>
      </c>
      <c r="I311" s="465">
        <v>0</v>
      </c>
      <c r="J311" s="479">
        <v>0</v>
      </c>
      <c r="K311" s="467">
        <v>0</v>
      </c>
      <c r="L311" s="468">
        <v>2</v>
      </c>
      <c r="M311" s="465">
        <v>0</v>
      </c>
      <c r="N311" s="468">
        <v>0</v>
      </c>
      <c r="O311" s="465">
        <v>0</v>
      </c>
      <c r="P311" s="480">
        <v>8.8888888888888878E-2</v>
      </c>
      <c r="Q311" s="465">
        <v>0</v>
      </c>
      <c r="R311" s="480">
        <v>0</v>
      </c>
      <c r="S311" s="465">
        <v>0</v>
      </c>
      <c r="T311" s="463">
        <f t="shared" si="9"/>
        <v>8.8888888888888878E-2</v>
      </c>
      <c r="U311" s="471"/>
      <c r="AA311" s="368"/>
      <c r="AD311" s="369"/>
    </row>
    <row r="312" spans="1:33">
      <c r="A312" s="459" t="s">
        <v>458</v>
      </c>
      <c r="B312" s="459" t="s">
        <v>9</v>
      </c>
      <c r="C312" s="459" t="s">
        <v>599</v>
      </c>
      <c r="D312" s="459" t="s">
        <v>218</v>
      </c>
      <c r="E312" s="459" t="s">
        <v>220</v>
      </c>
      <c r="F312" s="462">
        <v>6</v>
      </c>
      <c r="G312" s="463">
        <f t="shared" si="8"/>
        <v>21.076875000000001</v>
      </c>
      <c r="H312" s="464">
        <v>2</v>
      </c>
      <c r="I312" s="465">
        <v>0</v>
      </c>
      <c r="J312" s="479">
        <v>5</v>
      </c>
      <c r="K312" s="467">
        <v>0</v>
      </c>
      <c r="L312" s="468">
        <v>0.33</v>
      </c>
      <c r="M312" s="465">
        <v>0</v>
      </c>
      <c r="N312" s="468">
        <v>0.5</v>
      </c>
      <c r="O312" s="465">
        <v>0</v>
      </c>
      <c r="P312" s="480">
        <v>2.8125</v>
      </c>
      <c r="Q312" s="465">
        <v>0</v>
      </c>
      <c r="R312" s="480">
        <v>0.9375</v>
      </c>
      <c r="S312" s="465">
        <v>0</v>
      </c>
      <c r="T312" s="463">
        <f t="shared" si="9"/>
        <v>3.75</v>
      </c>
      <c r="U312" s="471"/>
      <c r="AA312" s="368"/>
      <c r="AD312" s="369"/>
      <c r="AG312" s="400"/>
    </row>
    <row r="313" spans="1:33">
      <c r="A313" s="459" t="s">
        <v>458</v>
      </c>
      <c r="B313" s="459" t="s">
        <v>75</v>
      </c>
      <c r="C313" s="459" t="s">
        <v>599</v>
      </c>
      <c r="D313" s="459" t="s">
        <v>218</v>
      </c>
      <c r="E313" s="459" t="s">
        <v>220</v>
      </c>
      <c r="F313" s="462">
        <v>6</v>
      </c>
      <c r="G313" s="463">
        <f t="shared" si="8"/>
        <v>10.141875000000002</v>
      </c>
      <c r="H313" s="464">
        <v>1</v>
      </c>
      <c r="I313" s="465">
        <v>0</v>
      </c>
      <c r="J313" s="479">
        <v>2</v>
      </c>
      <c r="K313" s="467">
        <v>0</v>
      </c>
      <c r="L313" s="468">
        <v>0.17</v>
      </c>
      <c r="M313" s="465">
        <v>0</v>
      </c>
      <c r="N313" s="468">
        <v>0.5</v>
      </c>
      <c r="O313" s="465">
        <v>0</v>
      </c>
      <c r="P313" s="480">
        <v>2.8125</v>
      </c>
      <c r="Q313" s="465">
        <v>0</v>
      </c>
      <c r="R313" s="480">
        <v>0.9375</v>
      </c>
      <c r="S313" s="465">
        <v>0</v>
      </c>
      <c r="T313" s="463">
        <f t="shared" si="9"/>
        <v>3.75</v>
      </c>
      <c r="U313" s="471"/>
      <c r="AA313" s="368"/>
      <c r="AD313" s="369"/>
    </row>
    <row r="314" spans="1:33">
      <c r="A314" s="459" t="s">
        <v>458</v>
      </c>
      <c r="B314" s="459" t="s">
        <v>80</v>
      </c>
      <c r="C314" s="459" t="s">
        <v>599</v>
      </c>
      <c r="D314" s="459" t="s">
        <v>218</v>
      </c>
      <c r="E314" s="459" t="s">
        <v>220</v>
      </c>
      <c r="F314" s="462">
        <v>6</v>
      </c>
      <c r="G314" s="463">
        <f t="shared" si="8"/>
        <v>10.141875000000002</v>
      </c>
      <c r="H314" s="464">
        <v>1</v>
      </c>
      <c r="I314" s="465">
        <v>0</v>
      </c>
      <c r="J314" s="479">
        <v>2</v>
      </c>
      <c r="K314" s="467">
        <v>0</v>
      </c>
      <c r="L314" s="468">
        <v>0.17</v>
      </c>
      <c r="M314" s="465">
        <v>0</v>
      </c>
      <c r="N314" s="468">
        <v>0.5</v>
      </c>
      <c r="O314" s="465">
        <v>0</v>
      </c>
      <c r="P314" s="480">
        <v>2.8125</v>
      </c>
      <c r="Q314" s="465">
        <v>0</v>
      </c>
      <c r="R314" s="480">
        <v>0.9375</v>
      </c>
      <c r="S314" s="465">
        <v>0</v>
      </c>
      <c r="T314" s="463">
        <f t="shared" si="9"/>
        <v>3.75</v>
      </c>
      <c r="U314" s="471"/>
      <c r="AA314" s="368"/>
      <c r="AD314" s="369"/>
    </row>
    <row r="315" spans="1:33">
      <c r="A315" s="459" t="s">
        <v>458</v>
      </c>
      <c r="B315" s="459" t="s">
        <v>3</v>
      </c>
      <c r="C315" s="459" t="s">
        <v>599</v>
      </c>
      <c r="D315" s="459" t="s">
        <v>218</v>
      </c>
      <c r="E315" s="459" t="s">
        <v>220</v>
      </c>
      <c r="F315" s="462">
        <v>6</v>
      </c>
      <c r="G315" s="463">
        <f t="shared" si="8"/>
        <v>12.639374999999999</v>
      </c>
      <c r="H315" s="464">
        <v>1</v>
      </c>
      <c r="I315" s="465">
        <v>0</v>
      </c>
      <c r="J315" s="479">
        <v>3</v>
      </c>
      <c r="K315" s="467">
        <v>0</v>
      </c>
      <c r="L315" s="468">
        <v>0.33</v>
      </c>
      <c r="M315" s="465">
        <v>0</v>
      </c>
      <c r="N315" s="468">
        <v>0.5</v>
      </c>
      <c r="O315" s="465">
        <v>0</v>
      </c>
      <c r="P315" s="480">
        <v>2.8125</v>
      </c>
      <c r="Q315" s="465">
        <v>0</v>
      </c>
      <c r="R315" s="480">
        <v>0.9375</v>
      </c>
      <c r="S315" s="465">
        <v>0</v>
      </c>
      <c r="T315" s="463">
        <f t="shared" si="9"/>
        <v>3.75</v>
      </c>
      <c r="U315" s="471"/>
      <c r="AA315" s="368"/>
      <c r="AD315" s="369"/>
    </row>
    <row r="316" spans="1:33">
      <c r="A316" s="459" t="s">
        <v>458</v>
      </c>
      <c r="B316" s="459" t="s">
        <v>9</v>
      </c>
      <c r="C316" s="459" t="s">
        <v>600</v>
      </c>
      <c r="D316" s="459" t="s">
        <v>459</v>
      </c>
      <c r="E316" s="459" t="s">
        <v>479</v>
      </c>
      <c r="F316" s="462">
        <v>6</v>
      </c>
      <c r="G316" s="463">
        <f t="shared" si="8"/>
        <v>1.79982</v>
      </c>
      <c r="H316" s="464">
        <v>0</v>
      </c>
      <c r="I316" s="465">
        <v>0</v>
      </c>
      <c r="J316" s="479">
        <v>0</v>
      </c>
      <c r="K316" s="467">
        <v>0</v>
      </c>
      <c r="L316" s="468">
        <v>0.2</v>
      </c>
      <c r="M316" s="465">
        <v>0</v>
      </c>
      <c r="N316" s="468">
        <v>0.4</v>
      </c>
      <c r="O316" s="465">
        <v>0</v>
      </c>
      <c r="P316" s="480">
        <v>1.6665000000000001</v>
      </c>
      <c r="Q316" s="465">
        <v>0</v>
      </c>
      <c r="R316" s="480">
        <v>1.6665000000000001</v>
      </c>
      <c r="S316" s="465">
        <v>0</v>
      </c>
      <c r="T316" s="463">
        <f t="shared" si="9"/>
        <v>3.3330000000000002</v>
      </c>
      <c r="U316" s="471"/>
      <c r="AA316" s="368"/>
      <c r="AD316" s="369"/>
    </row>
    <row r="317" spans="1:33">
      <c r="A317" s="458" t="s">
        <v>458</v>
      </c>
      <c r="B317" s="459" t="s">
        <v>75</v>
      </c>
      <c r="C317" s="459" t="s">
        <v>600</v>
      </c>
      <c r="D317" s="459" t="s">
        <v>459</v>
      </c>
      <c r="E317" s="459" t="s">
        <v>479</v>
      </c>
      <c r="F317" s="462">
        <v>6</v>
      </c>
      <c r="G317" s="463">
        <f t="shared" si="8"/>
        <v>1.79982</v>
      </c>
      <c r="H317" s="464">
        <v>0</v>
      </c>
      <c r="I317" s="465">
        <v>0</v>
      </c>
      <c r="J317" s="479">
        <v>0</v>
      </c>
      <c r="K317" s="467">
        <v>0</v>
      </c>
      <c r="L317" s="468">
        <v>0.2</v>
      </c>
      <c r="M317" s="465">
        <v>0</v>
      </c>
      <c r="N317" s="468">
        <v>0.4</v>
      </c>
      <c r="O317" s="465">
        <v>0</v>
      </c>
      <c r="P317" s="480">
        <v>1.6665000000000001</v>
      </c>
      <c r="Q317" s="465">
        <v>0</v>
      </c>
      <c r="R317" s="480">
        <v>1.6665000000000001</v>
      </c>
      <c r="S317" s="465">
        <v>0</v>
      </c>
      <c r="T317" s="463">
        <f t="shared" si="9"/>
        <v>3.3330000000000002</v>
      </c>
      <c r="U317" s="471"/>
      <c r="AA317" s="368"/>
      <c r="AD317" s="369"/>
    </row>
    <row r="318" spans="1:33">
      <c r="A318" s="459" t="s">
        <v>458</v>
      </c>
      <c r="B318" s="459" t="s">
        <v>34</v>
      </c>
      <c r="C318" s="459" t="s">
        <v>600</v>
      </c>
      <c r="D318" s="459" t="s">
        <v>459</v>
      </c>
      <c r="E318" s="459" t="s">
        <v>479</v>
      </c>
      <c r="F318" s="462">
        <v>6</v>
      </c>
      <c r="G318" s="463">
        <f t="shared" si="8"/>
        <v>1.79982</v>
      </c>
      <c r="H318" s="464">
        <v>0</v>
      </c>
      <c r="I318" s="465">
        <v>0</v>
      </c>
      <c r="J318" s="479">
        <v>0</v>
      </c>
      <c r="K318" s="467">
        <v>0</v>
      </c>
      <c r="L318" s="468">
        <v>0.2</v>
      </c>
      <c r="M318" s="465">
        <v>0</v>
      </c>
      <c r="N318" s="468">
        <v>0.4</v>
      </c>
      <c r="O318" s="465">
        <v>0</v>
      </c>
      <c r="P318" s="480">
        <v>1.6665000000000001</v>
      </c>
      <c r="Q318" s="465">
        <v>0</v>
      </c>
      <c r="R318" s="480">
        <v>1.6665000000000001</v>
      </c>
      <c r="S318" s="465">
        <v>0</v>
      </c>
      <c r="T318" s="463">
        <f t="shared" si="9"/>
        <v>3.3330000000000002</v>
      </c>
      <c r="U318" s="471"/>
      <c r="AA318" s="368"/>
      <c r="AD318" s="369"/>
    </row>
    <row r="319" spans="1:33">
      <c r="A319" s="459" t="s">
        <v>458</v>
      </c>
      <c r="B319" s="459" t="s">
        <v>80</v>
      </c>
      <c r="C319" s="459" t="s">
        <v>600</v>
      </c>
      <c r="D319" s="459" t="s">
        <v>459</v>
      </c>
      <c r="E319" s="459" t="s">
        <v>479</v>
      </c>
      <c r="F319" s="462">
        <v>6</v>
      </c>
      <c r="G319" s="463">
        <f t="shared" si="8"/>
        <v>1.79982</v>
      </c>
      <c r="H319" s="464">
        <v>0</v>
      </c>
      <c r="I319" s="465">
        <v>0</v>
      </c>
      <c r="J319" s="479">
        <v>0</v>
      </c>
      <c r="K319" s="467">
        <v>0</v>
      </c>
      <c r="L319" s="468">
        <v>0.2</v>
      </c>
      <c r="M319" s="465">
        <v>0</v>
      </c>
      <c r="N319" s="468">
        <v>0.4</v>
      </c>
      <c r="O319" s="465">
        <v>0</v>
      </c>
      <c r="P319" s="480">
        <v>1.6665000000000001</v>
      </c>
      <c r="Q319" s="465">
        <v>0</v>
      </c>
      <c r="R319" s="480">
        <v>1.6665000000000001</v>
      </c>
      <c r="S319" s="465">
        <v>0</v>
      </c>
      <c r="T319" s="463">
        <f t="shared" si="9"/>
        <v>3.3330000000000002</v>
      </c>
      <c r="U319" s="471"/>
      <c r="AA319" s="368"/>
      <c r="AD319" s="369"/>
    </row>
    <row r="320" spans="1:33">
      <c r="A320" s="459" t="s">
        <v>458</v>
      </c>
      <c r="B320" s="459" t="s">
        <v>3</v>
      </c>
      <c r="C320" s="459" t="s">
        <v>600</v>
      </c>
      <c r="D320" s="459" t="s">
        <v>459</v>
      </c>
      <c r="E320" s="459" t="s">
        <v>479</v>
      </c>
      <c r="F320" s="462">
        <v>6</v>
      </c>
      <c r="G320" s="463">
        <f t="shared" si="8"/>
        <v>1.79982</v>
      </c>
      <c r="H320" s="464">
        <v>0</v>
      </c>
      <c r="I320" s="465">
        <v>0</v>
      </c>
      <c r="J320" s="479">
        <v>0</v>
      </c>
      <c r="K320" s="467">
        <v>0</v>
      </c>
      <c r="L320" s="468">
        <v>0.2</v>
      </c>
      <c r="M320" s="465">
        <v>0</v>
      </c>
      <c r="N320" s="468">
        <v>0.4</v>
      </c>
      <c r="O320" s="465">
        <v>0</v>
      </c>
      <c r="P320" s="480">
        <v>1.6665000000000001</v>
      </c>
      <c r="Q320" s="465">
        <v>0</v>
      </c>
      <c r="R320" s="480">
        <v>1.6665000000000001</v>
      </c>
      <c r="S320" s="465">
        <v>0</v>
      </c>
      <c r="T320" s="463">
        <f t="shared" si="9"/>
        <v>3.3330000000000002</v>
      </c>
      <c r="U320" s="471"/>
      <c r="AA320" s="368"/>
      <c r="AD320" s="369"/>
    </row>
    <row r="321" spans="1:33">
      <c r="A321" s="458" t="s">
        <v>458</v>
      </c>
      <c r="B321" s="459" t="s">
        <v>3</v>
      </c>
      <c r="C321" s="459" t="s">
        <v>593</v>
      </c>
      <c r="D321" s="459" t="s">
        <v>4</v>
      </c>
      <c r="E321" s="459" t="s">
        <v>6</v>
      </c>
      <c r="F321" s="462">
        <v>24</v>
      </c>
      <c r="G321" s="463">
        <f t="shared" si="8"/>
        <v>0.8</v>
      </c>
      <c r="H321" s="464">
        <v>0</v>
      </c>
      <c r="I321" s="465">
        <v>0</v>
      </c>
      <c r="J321" s="479">
        <v>0</v>
      </c>
      <c r="K321" s="467">
        <v>0</v>
      </c>
      <c r="L321" s="468">
        <v>2</v>
      </c>
      <c r="M321" s="465">
        <v>0</v>
      </c>
      <c r="N321" s="468">
        <v>0</v>
      </c>
      <c r="O321" s="465">
        <v>0</v>
      </c>
      <c r="P321" s="480">
        <v>5.5555555555555552E-2</v>
      </c>
      <c r="Q321" s="465">
        <v>0</v>
      </c>
      <c r="R321" s="480">
        <v>0</v>
      </c>
      <c r="S321" s="465">
        <v>0</v>
      </c>
      <c r="T321" s="463">
        <f t="shared" si="9"/>
        <v>5.5555555555555552E-2</v>
      </c>
      <c r="U321" s="471"/>
      <c r="AA321" s="368"/>
      <c r="AD321" s="369"/>
    </row>
    <row r="322" spans="1:33">
      <c r="A322" s="459" t="s">
        <v>458</v>
      </c>
      <c r="B322" s="459" t="s">
        <v>9</v>
      </c>
      <c r="C322" s="459" t="s">
        <v>600</v>
      </c>
      <c r="D322" s="459" t="s">
        <v>460</v>
      </c>
      <c r="E322" s="459" t="s">
        <v>462</v>
      </c>
      <c r="F322" s="462">
        <v>6</v>
      </c>
      <c r="G322" s="463">
        <f t="shared" si="8"/>
        <v>27</v>
      </c>
      <c r="H322" s="464">
        <v>1</v>
      </c>
      <c r="I322" s="465">
        <v>0</v>
      </c>
      <c r="J322" s="479">
        <v>2</v>
      </c>
      <c r="K322" s="467">
        <v>0</v>
      </c>
      <c r="L322" s="468">
        <v>0</v>
      </c>
      <c r="M322" s="465">
        <v>0</v>
      </c>
      <c r="N322" s="468">
        <v>0</v>
      </c>
      <c r="O322" s="465">
        <v>0</v>
      </c>
      <c r="P322" s="480">
        <v>5</v>
      </c>
      <c r="Q322" s="465">
        <v>0</v>
      </c>
      <c r="R322" s="480">
        <v>5</v>
      </c>
      <c r="S322" s="465">
        <v>0</v>
      </c>
      <c r="T322" s="463">
        <f t="shared" si="9"/>
        <v>10</v>
      </c>
      <c r="U322" s="471"/>
      <c r="AA322" s="368"/>
      <c r="AD322" s="369"/>
    </row>
    <row r="323" spans="1:33">
      <c r="A323" s="459" t="s">
        <v>458</v>
      </c>
      <c r="B323" s="459" t="s">
        <v>34</v>
      </c>
      <c r="C323" s="459" t="s">
        <v>599</v>
      </c>
      <c r="D323" s="459" t="s">
        <v>463</v>
      </c>
      <c r="E323" s="459" t="s">
        <v>465</v>
      </c>
      <c r="F323" s="462">
        <v>6</v>
      </c>
      <c r="G323" s="463">
        <f t="shared" si="8"/>
        <v>27</v>
      </c>
      <c r="H323" s="464">
        <v>0</v>
      </c>
      <c r="I323" s="465">
        <v>0</v>
      </c>
      <c r="J323" s="479">
        <v>0</v>
      </c>
      <c r="K323" s="467">
        <v>0</v>
      </c>
      <c r="L323" s="468">
        <v>1</v>
      </c>
      <c r="M323" s="465">
        <v>0</v>
      </c>
      <c r="N323" s="468">
        <v>3</v>
      </c>
      <c r="O323" s="465">
        <v>0</v>
      </c>
      <c r="P323" s="480">
        <v>7.5</v>
      </c>
      <c r="Q323" s="465">
        <v>0</v>
      </c>
      <c r="R323" s="480">
        <v>2.5</v>
      </c>
      <c r="S323" s="465">
        <v>0</v>
      </c>
      <c r="T323" s="463">
        <f t="shared" si="9"/>
        <v>10</v>
      </c>
      <c r="U323" s="471"/>
      <c r="AA323" s="368"/>
      <c r="AD323" s="369"/>
    </row>
    <row r="324" spans="1:33">
      <c r="A324" s="459" t="s">
        <v>458</v>
      </c>
      <c r="B324" s="459" t="s">
        <v>34</v>
      </c>
      <c r="C324" s="459" t="s">
        <v>599</v>
      </c>
      <c r="D324" s="459" t="s">
        <v>466</v>
      </c>
      <c r="E324" s="459" t="s">
        <v>468</v>
      </c>
      <c r="F324" s="462">
        <v>6</v>
      </c>
      <c r="G324" s="463">
        <f t="shared" si="8"/>
        <v>27</v>
      </c>
      <c r="H324" s="464">
        <v>1</v>
      </c>
      <c r="I324" s="465">
        <v>0</v>
      </c>
      <c r="J324" s="479">
        <v>2</v>
      </c>
      <c r="K324" s="467">
        <v>0</v>
      </c>
      <c r="L324" s="468">
        <v>0</v>
      </c>
      <c r="M324" s="465">
        <v>0</v>
      </c>
      <c r="N324" s="468">
        <v>0</v>
      </c>
      <c r="O324" s="465">
        <v>0</v>
      </c>
      <c r="P324" s="480">
        <v>5</v>
      </c>
      <c r="Q324" s="465">
        <v>0</v>
      </c>
      <c r="R324" s="480">
        <v>5</v>
      </c>
      <c r="S324" s="465">
        <v>0</v>
      </c>
      <c r="T324" s="463">
        <f t="shared" si="9"/>
        <v>10</v>
      </c>
      <c r="U324" s="471"/>
      <c r="AA324" s="368"/>
      <c r="AD324" s="369"/>
      <c r="AG324" s="400"/>
    </row>
    <row r="325" spans="1:33">
      <c r="A325" s="459" t="s">
        <v>458</v>
      </c>
      <c r="B325" s="459" t="s">
        <v>34</v>
      </c>
      <c r="C325" s="459" t="s">
        <v>599</v>
      </c>
      <c r="D325" s="459" t="s">
        <v>469</v>
      </c>
      <c r="E325" s="459" t="s">
        <v>471</v>
      </c>
      <c r="F325" s="462">
        <v>6</v>
      </c>
      <c r="G325" s="463">
        <f t="shared" si="8"/>
        <v>22.5</v>
      </c>
      <c r="H325" s="464">
        <v>0</v>
      </c>
      <c r="I325" s="465">
        <v>0</v>
      </c>
      <c r="J325" s="479">
        <v>0</v>
      </c>
      <c r="K325" s="467">
        <v>0</v>
      </c>
      <c r="L325" s="468">
        <v>1</v>
      </c>
      <c r="M325" s="465">
        <v>0</v>
      </c>
      <c r="N325" s="468">
        <v>2</v>
      </c>
      <c r="O325" s="465">
        <v>0</v>
      </c>
      <c r="P325" s="480">
        <v>7.5</v>
      </c>
      <c r="Q325" s="465">
        <v>0</v>
      </c>
      <c r="R325" s="480">
        <v>2.5</v>
      </c>
      <c r="S325" s="465">
        <v>0</v>
      </c>
      <c r="T325" s="463">
        <f t="shared" si="9"/>
        <v>10</v>
      </c>
      <c r="U325" s="471"/>
      <c r="AA325" s="368"/>
      <c r="AD325" s="369"/>
      <c r="AG325" s="400"/>
    </row>
    <row r="326" spans="1:33">
      <c r="A326" s="459" t="s">
        <v>458</v>
      </c>
      <c r="B326" s="459" t="s">
        <v>34</v>
      </c>
      <c r="C326" s="459" t="s">
        <v>599</v>
      </c>
      <c r="D326" s="459" t="s">
        <v>472</v>
      </c>
      <c r="E326" s="459" t="s">
        <v>474</v>
      </c>
      <c r="F326" s="462">
        <v>6</v>
      </c>
      <c r="G326" s="463">
        <f t="shared" si="8"/>
        <v>36</v>
      </c>
      <c r="H326" s="464">
        <v>0</v>
      </c>
      <c r="I326" s="465">
        <v>0</v>
      </c>
      <c r="J326" s="479">
        <v>0</v>
      </c>
      <c r="K326" s="467">
        <v>0</v>
      </c>
      <c r="L326" s="468">
        <v>1</v>
      </c>
      <c r="M326" s="465">
        <v>0</v>
      </c>
      <c r="N326" s="468">
        <v>2</v>
      </c>
      <c r="O326" s="465">
        <v>0</v>
      </c>
      <c r="P326" s="480">
        <v>0</v>
      </c>
      <c r="Q326" s="465">
        <v>0</v>
      </c>
      <c r="R326" s="480">
        <v>10</v>
      </c>
      <c r="S326" s="465">
        <v>0</v>
      </c>
      <c r="T326" s="463">
        <f t="shared" si="9"/>
        <v>10</v>
      </c>
      <c r="U326" s="471"/>
      <c r="AA326" s="368"/>
      <c r="AD326" s="369"/>
      <c r="AG326" s="400"/>
    </row>
    <row r="327" spans="1:33">
      <c r="A327" s="459" t="s">
        <v>458</v>
      </c>
      <c r="B327" s="459" t="s">
        <v>34</v>
      </c>
      <c r="C327" s="459" t="s">
        <v>593</v>
      </c>
      <c r="D327" s="459" t="s">
        <v>69</v>
      </c>
      <c r="E327" s="459" t="s">
        <v>6</v>
      </c>
      <c r="F327" s="462">
        <v>18</v>
      </c>
      <c r="G327" s="463">
        <f t="shared" si="8"/>
        <v>1.2000000000000002</v>
      </c>
      <c r="H327" s="464">
        <v>1</v>
      </c>
      <c r="I327" s="465">
        <v>0</v>
      </c>
      <c r="J327" s="479">
        <v>0</v>
      </c>
      <c r="K327" s="467">
        <v>0</v>
      </c>
      <c r="L327" s="468">
        <v>2</v>
      </c>
      <c r="M327" s="465">
        <v>0</v>
      </c>
      <c r="N327" s="468">
        <v>0</v>
      </c>
      <c r="O327" s="465">
        <v>0</v>
      </c>
      <c r="P327" s="480">
        <v>7.407407407407407E-2</v>
      </c>
      <c r="Q327" s="465">
        <v>0</v>
      </c>
      <c r="R327" s="480">
        <v>0</v>
      </c>
      <c r="S327" s="465">
        <v>0</v>
      </c>
      <c r="T327" s="463">
        <f t="shared" si="9"/>
        <v>7.407407407407407E-2</v>
      </c>
      <c r="U327" s="471"/>
      <c r="AA327" s="368"/>
      <c r="AD327" s="369"/>
      <c r="AG327" s="400"/>
    </row>
    <row r="328" spans="1:33">
      <c r="A328" s="458" t="s">
        <v>458</v>
      </c>
      <c r="B328" s="459" t="s">
        <v>34</v>
      </c>
      <c r="C328" s="459" t="s">
        <v>600</v>
      </c>
      <c r="D328" s="458" t="s">
        <v>692</v>
      </c>
      <c r="E328" s="459" t="s">
        <v>655</v>
      </c>
      <c r="F328" s="462">
        <v>6</v>
      </c>
      <c r="G328" s="463">
        <f t="shared" si="8"/>
        <v>18</v>
      </c>
      <c r="H328" s="464">
        <v>0</v>
      </c>
      <c r="I328" s="465">
        <v>0</v>
      </c>
      <c r="J328" s="479">
        <v>0</v>
      </c>
      <c r="K328" s="467">
        <v>0</v>
      </c>
      <c r="L328" s="468">
        <v>1</v>
      </c>
      <c r="M328" s="465">
        <v>0</v>
      </c>
      <c r="N328" s="468">
        <v>1</v>
      </c>
      <c r="O328" s="465">
        <v>0</v>
      </c>
      <c r="P328" s="480">
        <v>5</v>
      </c>
      <c r="Q328" s="465">
        <v>0</v>
      </c>
      <c r="R328" s="480">
        <v>5</v>
      </c>
      <c r="S328" s="465">
        <v>0</v>
      </c>
      <c r="T328" s="463">
        <f t="shared" si="9"/>
        <v>10</v>
      </c>
      <c r="U328" s="471"/>
      <c r="AA328" s="368"/>
      <c r="AD328" s="369"/>
    </row>
    <row r="329" spans="1:33">
      <c r="A329" s="459" t="s">
        <v>458</v>
      </c>
      <c r="B329" s="459" t="s">
        <v>70</v>
      </c>
      <c r="C329" s="459" t="s">
        <v>599</v>
      </c>
      <c r="D329" s="459" t="s">
        <v>475</v>
      </c>
      <c r="E329" s="459" t="s">
        <v>476</v>
      </c>
      <c r="F329" s="462">
        <v>5</v>
      </c>
      <c r="G329" s="463">
        <f t="shared" si="8"/>
        <v>20.25</v>
      </c>
      <c r="H329" s="464">
        <v>0</v>
      </c>
      <c r="I329" s="465">
        <v>0</v>
      </c>
      <c r="J329" s="479">
        <v>0</v>
      </c>
      <c r="K329" s="467">
        <v>0</v>
      </c>
      <c r="L329" s="468">
        <v>1</v>
      </c>
      <c r="M329" s="465">
        <v>0</v>
      </c>
      <c r="N329" s="468">
        <v>2</v>
      </c>
      <c r="O329" s="465">
        <v>0</v>
      </c>
      <c r="P329" s="480">
        <v>4.5</v>
      </c>
      <c r="Q329" s="465">
        <v>0</v>
      </c>
      <c r="R329" s="480">
        <v>4.5</v>
      </c>
      <c r="S329" s="465">
        <v>0</v>
      </c>
      <c r="T329" s="463">
        <f t="shared" si="9"/>
        <v>9</v>
      </c>
      <c r="U329" s="471"/>
      <c r="AA329" s="368"/>
      <c r="AD329" s="369"/>
    </row>
    <row r="330" spans="1:33">
      <c r="A330" s="458" t="s">
        <v>458</v>
      </c>
      <c r="B330" s="459" t="s">
        <v>70</v>
      </c>
      <c r="C330" s="459" t="s">
        <v>594</v>
      </c>
      <c r="D330" s="459" t="s">
        <v>151</v>
      </c>
      <c r="E330" s="459" t="s">
        <v>153</v>
      </c>
      <c r="F330" s="462">
        <v>15</v>
      </c>
      <c r="G330" s="463">
        <f t="shared" si="8"/>
        <v>1.6</v>
      </c>
      <c r="H330" s="464">
        <v>4</v>
      </c>
      <c r="I330" s="465">
        <v>0</v>
      </c>
      <c r="J330" s="479">
        <v>0</v>
      </c>
      <c r="K330" s="467">
        <v>0</v>
      </c>
      <c r="L330" s="468">
        <v>0</v>
      </c>
      <c r="M330" s="465">
        <v>0</v>
      </c>
      <c r="N330" s="468">
        <v>0</v>
      </c>
      <c r="O330" s="465">
        <v>0</v>
      </c>
      <c r="P330" s="480">
        <v>8.8888888888888878E-2</v>
      </c>
      <c r="Q330" s="465">
        <v>0</v>
      </c>
      <c r="R330" s="480">
        <v>0</v>
      </c>
      <c r="S330" s="465">
        <v>0</v>
      </c>
      <c r="T330" s="463">
        <f t="shared" si="9"/>
        <v>8.8888888888888878E-2</v>
      </c>
      <c r="U330" s="471"/>
      <c r="AA330" s="368"/>
      <c r="AD330" s="369"/>
    </row>
    <row r="331" spans="1:33">
      <c r="A331" s="458" t="s">
        <v>458</v>
      </c>
      <c r="B331" s="459" t="s">
        <v>70</v>
      </c>
      <c r="C331" s="459" t="s">
        <v>600</v>
      </c>
      <c r="D331" s="458" t="s">
        <v>604</v>
      </c>
      <c r="E331" s="459" t="s">
        <v>603</v>
      </c>
      <c r="F331" s="462">
        <v>5</v>
      </c>
      <c r="G331" s="463">
        <f t="shared" si="8"/>
        <v>4.5</v>
      </c>
      <c r="H331" s="464">
        <v>1</v>
      </c>
      <c r="I331" s="465">
        <v>0</v>
      </c>
      <c r="J331" s="479">
        <v>1</v>
      </c>
      <c r="K331" s="467">
        <v>0</v>
      </c>
      <c r="L331" s="468">
        <v>0</v>
      </c>
      <c r="M331" s="465">
        <v>0</v>
      </c>
      <c r="N331" s="468">
        <v>0</v>
      </c>
      <c r="O331" s="465">
        <v>0</v>
      </c>
      <c r="P331" s="480">
        <v>2.25</v>
      </c>
      <c r="Q331" s="465">
        <v>0</v>
      </c>
      <c r="R331" s="480">
        <v>0.75</v>
      </c>
      <c r="S331" s="465">
        <v>0</v>
      </c>
      <c r="T331" s="463">
        <f t="shared" si="9"/>
        <v>3</v>
      </c>
      <c r="U331" s="471"/>
      <c r="AA331" s="368"/>
      <c r="AD331" s="369"/>
    </row>
    <row r="332" spans="1:33">
      <c r="A332" s="458" t="s">
        <v>458</v>
      </c>
      <c r="B332" s="459" t="s">
        <v>9</v>
      </c>
      <c r="C332" s="459" t="s">
        <v>600</v>
      </c>
      <c r="D332" s="459" t="s">
        <v>29</v>
      </c>
      <c r="E332" s="459" t="s">
        <v>31</v>
      </c>
      <c r="F332" s="462">
        <v>12</v>
      </c>
      <c r="G332" s="463">
        <f t="shared" si="8"/>
        <v>0.06</v>
      </c>
      <c r="H332" s="464">
        <v>0</v>
      </c>
      <c r="I332" s="465">
        <v>0</v>
      </c>
      <c r="J332" s="479">
        <v>0</v>
      </c>
      <c r="K332" s="467">
        <v>0</v>
      </c>
      <c r="L332" s="468">
        <v>1</v>
      </c>
      <c r="M332" s="465">
        <v>0</v>
      </c>
      <c r="N332" s="468">
        <v>0</v>
      </c>
      <c r="O332" s="465">
        <v>0</v>
      </c>
      <c r="P332" s="480">
        <v>1.6666666666666666E-2</v>
      </c>
      <c r="Q332" s="465">
        <v>0</v>
      </c>
      <c r="R332" s="480">
        <v>0</v>
      </c>
      <c r="S332" s="465">
        <v>0</v>
      </c>
      <c r="T332" s="463">
        <f t="shared" si="9"/>
        <v>1.6666666666666666E-2</v>
      </c>
      <c r="U332" s="471"/>
      <c r="AA332" s="368"/>
      <c r="AD332" s="369"/>
    </row>
    <row r="333" spans="1:33">
      <c r="A333" s="459" t="s">
        <v>458</v>
      </c>
      <c r="B333" s="459" t="s">
        <v>34</v>
      </c>
      <c r="C333" s="459" t="s">
        <v>600</v>
      </c>
      <c r="D333" s="459" t="s">
        <v>29</v>
      </c>
      <c r="E333" s="459" t="s">
        <v>31</v>
      </c>
      <c r="F333" s="462">
        <v>12</v>
      </c>
      <c r="G333" s="463">
        <f t="shared" si="8"/>
        <v>0.30000000000000004</v>
      </c>
      <c r="H333" s="464">
        <v>3</v>
      </c>
      <c r="I333" s="465">
        <v>0</v>
      </c>
      <c r="J333" s="479">
        <v>0</v>
      </c>
      <c r="K333" s="467">
        <v>0</v>
      </c>
      <c r="L333" s="468">
        <v>2</v>
      </c>
      <c r="M333" s="465">
        <v>0</v>
      </c>
      <c r="N333" s="468">
        <v>0</v>
      </c>
      <c r="O333" s="465">
        <v>0</v>
      </c>
      <c r="P333" s="480">
        <v>1.6666666666666666E-2</v>
      </c>
      <c r="Q333" s="465">
        <v>0</v>
      </c>
      <c r="R333" s="480">
        <v>0</v>
      </c>
      <c r="S333" s="465">
        <v>0</v>
      </c>
      <c r="T333" s="463">
        <f t="shared" si="9"/>
        <v>1.6666666666666666E-2</v>
      </c>
      <c r="U333" s="471"/>
      <c r="AA333" s="368"/>
      <c r="AD333" s="369"/>
    </row>
    <row r="334" spans="1:33">
      <c r="A334" s="458" t="s">
        <v>458</v>
      </c>
      <c r="B334" s="459" t="s">
        <v>3</v>
      </c>
      <c r="C334" s="459" t="s">
        <v>600</v>
      </c>
      <c r="D334" s="459" t="s">
        <v>29</v>
      </c>
      <c r="E334" s="459" t="s">
        <v>31</v>
      </c>
      <c r="F334" s="462">
        <v>12</v>
      </c>
      <c r="G334" s="463">
        <f t="shared" si="8"/>
        <v>0.06</v>
      </c>
      <c r="H334" s="464">
        <v>0</v>
      </c>
      <c r="I334" s="465">
        <v>0</v>
      </c>
      <c r="J334" s="479">
        <v>0</v>
      </c>
      <c r="K334" s="467">
        <v>0</v>
      </c>
      <c r="L334" s="468">
        <v>1</v>
      </c>
      <c r="M334" s="465">
        <v>0</v>
      </c>
      <c r="N334" s="468">
        <v>0</v>
      </c>
      <c r="O334" s="465">
        <v>0</v>
      </c>
      <c r="P334" s="480">
        <v>1.6666666666666666E-2</v>
      </c>
      <c r="Q334" s="465">
        <v>0</v>
      </c>
      <c r="R334" s="480">
        <v>0</v>
      </c>
      <c r="S334" s="465">
        <v>0</v>
      </c>
      <c r="T334" s="463">
        <f t="shared" si="9"/>
        <v>1.6666666666666666E-2</v>
      </c>
      <c r="U334" s="471"/>
      <c r="AA334" s="368"/>
      <c r="AD334" s="369"/>
    </row>
    <row r="335" spans="1:33">
      <c r="A335" s="458" t="s">
        <v>458</v>
      </c>
      <c r="B335" s="459" t="s">
        <v>70</v>
      </c>
      <c r="C335" s="459" t="s">
        <v>600</v>
      </c>
      <c r="D335" s="459" t="s">
        <v>29</v>
      </c>
      <c r="E335" s="459" t="s">
        <v>31</v>
      </c>
      <c r="F335" s="462">
        <v>10</v>
      </c>
      <c r="G335" s="463">
        <f t="shared" si="8"/>
        <v>0.11999999999999998</v>
      </c>
      <c r="H335" s="464">
        <v>0</v>
      </c>
      <c r="I335" s="465">
        <v>0</v>
      </c>
      <c r="J335" s="479">
        <v>0</v>
      </c>
      <c r="K335" s="467">
        <v>0</v>
      </c>
      <c r="L335" s="468">
        <v>2</v>
      </c>
      <c r="M335" s="465">
        <v>0</v>
      </c>
      <c r="N335" s="468">
        <v>0</v>
      </c>
      <c r="O335" s="465">
        <v>0</v>
      </c>
      <c r="P335" s="480">
        <v>1.9999999999999997E-2</v>
      </c>
      <c r="Q335" s="465">
        <v>0</v>
      </c>
      <c r="R335" s="480">
        <v>0</v>
      </c>
      <c r="S335" s="465">
        <v>0</v>
      </c>
      <c r="T335" s="463">
        <f t="shared" si="9"/>
        <v>1.9999999999999997E-2</v>
      </c>
      <c r="U335" s="471"/>
      <c r="AA335" s="368"/>
      <c r="AD335" s="369"/>
    </row>
    <row r="336" spans="1:33">
      <c r="A336" s="458" t="s">
        <v>542</v>
      </c>
      <c r="B336" s="459" t="s">
        <v>9</v>
      </c>
      <c r="C336" s="459" t="s">
        <v>599</v>
      </c>
      <c r="D336" s="459" t="s">
        <v>326</v>
      </c>
      <c r="E336" s="459" t="s">
        <v>328</v>
      </c>
      <c r="F336" s="462">
        <v>6</v>
      </c>
      <c r="G336" s="463">
        <f t="shared" ref="G336:G399" si="10">((((H336+L336)*P336)+((I336+M336)*Q336)+((J336+N336)*R336)+((K336+O336)*S336))*F336)/10*3</f>
        <v>63</v>
      </c>
      <c r="H336" s="464">
        <v>2</v>
      </c>
      <c r="I336" s="465">
        <v>0</v>
      </c>
      <c r="J336" s="479">
        <v>5</v>
      </c>
      <c r="K336" s="467">
        <v>0</v>
      </c>
      <c r="L336" s="468">
        <v>1</v>
      </c>
      <c r="M336" s="465">
        <v>0</v>
      </c>
      <c r="N336" s="468">
        <v>2</v>
      </c>
      <c r="O336" s="465">
        <v>0</v>
      </c>
      <c r="P336" s="480">
        <v>8.75</v>
      </c>
      <c r="Q336" s="465">
        <v>0</v>
      </c>
      <c r="R336" s="480">
        <v>1.25</v>
      </c>
      <c r="S336" s="465">
        <v>0</v>
      </c>
      <c r="T336" s="463">
        <f t="shared" ref="T336:T398" si="11">SUM(P336:S336)</f>
        <v>10</v>
      </c>
      <c r="U336" s="471"/>
      <c r="AA336" s="368"/>
      <c r="AD336" s="369"/>
    </row>
    <row r="337" spans="1:33">
      <c r="A337" s="458" t="s">
        <v>542</v>
      </c>
      <c r="B337" s="459" t="s">
        <v>9</v>
      </c>
      <c r="C337" s="459" t="s">
        <v>599</v>
      </c>
      <c r="D337" s="459" t="s">
        <v>326</v>
      </c>
      <c r="E337" s="459" t="s">
        <v>540</v>
      </c>
      <c r="F337" s="462">
        <v>6</v>
      </c>
      <c r="G337" s="463">
        <f t="shared" si="10"/>
        <v>4.5</v>
      </c>
      <c r="H337" s="464">
        <v>0</v>
      </c>
      <c r="I337" s="465">
        <v>0</v>
      </c>
      <c r="J337" s="479">
        <v>2</v>
      </c>
      <c r="K337" s="467">
        <v>0</v>
      </c>
      <c r="L337" s="468">
        <v>0</v>
      </c>
      <c r="M337" s="465">
        <v>0</v>
      </c>
      <c r="N337" s="468">
        <v>0</v>
      </c>
      <c r="O337" s="465">
        <v>0</v>
      </c>
      <c r="P337" s="480">
        <v>0</v>
      </c>
      <c r="Q337" s="465">
        <v>0</v>
      </c>
      <c r="R337" s="480">
        <v>1.25</v>
      </c>
      <c r="S337" s="465">
        <v>0</v>
      </c>
      <c r="T337" s="463">
        <f t="shared" si="11"/>
        <v>1.25</v>
      </c>
      <c r="U337" s="471"/>
      <c r="AA337" s="368"/>
      <c r="AD337" s="369"/>
    </row>
    <row r="338" spans="1:33">
      <c r="A338" s="458" t="s">
        <v>542</v>
      </c>
      <c r="B338" s="459" t="s">
        <v>75</v>
      </c>
      <c r="C338" s="459" t="s">
        <v>599</v>
      </c>
      <c r="D338" s="459" t="s">
        <v>326</v>
      </c>
      <c r="E338" s="459" t="s">
        <v>328</v>
      </c>
      <c r="F338" s="462">
        <v>6</v>
      </c>
      <c r="G338" s="463">
        <f t="shared" si="10"/>
        <v>28.6875</v>
      </c>
      <c r="H338" s="464">
        <v>1</v>
      </c>
      <c r="I338" s="465">
        <v>0</v>
      </c>
      <c r="J338" s="479">
        <v>3</v>
      </c>
      <c r="K338" s="467">
        <v>0</v>
      </c>
      <c r="L338" s="468">
        <v>0.25</v>
      </c>
      <c r="M338" s="465">
        <v>0</v>
      </c>
      <c r="N338" s="468">
        <v>1</v>
      </c>
      <c r="O338" s="465">
        <v>0</v>
      </c>
      <c r="P338" s="480">
        <v>8.75</v>
      </c>
      <c r="Q338" s="465">
        <v>0</v>
      </c>
      <c r="R338" s="480">
        <v>1.25</v>
      </c>
      <c r="S338" s="465">
        <v>0</v>
      </c>
      <c r="T338" s="463">
        <f t="shared" si="11"/>
        <v>10</v>
      </c>
      <c r="U338" s="471"/>
      <c r="AA338" s="368"/>
      <c r="AD338" s="369"/>
    </row>
    <row r="339" spans="1:33">
      <c r="A339" s="458" t="s">
        <v>542</v>
      </c>
      <c r="B339" s="459" t="s">
        <v>80</v>
      </c>
      <c r="C339" s="459" t="s">
        <v>599</v>
      </c>
      <c r="D339" s="459" t="s">
        <v>326</v>
      </c>
      <c r="E339" s="459" t="s">
        <v>328</v>
      </c>
      <c r="F339" s="462">
        <v>6</v>
      </c>
      <c r="G339" s="463">
        <f t="shared" si="10"/>
        <v>28.6875</v>
      </c>
      <c r="H339" s="464">
        <v>1</v>
      </c>
      <c r="I339" s="465">
        <v>0</v>
      </c>
      <c r="J339" s="479">
        <v>3</v>
      </c>
      <c r="K339" s="467">
        <v>0</v>
      </c>
      <c r="L339" s="468">
        <v>0.25</v>
      </c>
      <c r="M339" s="465">
        <v>0</v>
      </c>
      <c r="N339" s="468">
        <v>1</v>
      </c>
      <c r="O339" s="465">
        <v>0</v>
      </c>
      <c r="P339" s="480">
        <v>8.75</v>
      </c>
      <c r="Q339" s="465">
        <v>0</v>
      </c>
      <c r="R339" s="480">
        <v>1.25</v>
      </c>
      <c r="S339" s="465">
        <v>0</v>
      </c>
      <c r="T339" s="463">
        <f t="shared" si="11"/>
        <v>10</v>
      </c>
      <c r="U339" s="471"/>
      <c r="AA339" s="368"/>
      <c r="AD339" s="369"/>
    </row>
    <row r="340" spans="1:33">
      <c r="A340" s="458" t="s">
        <v>542</v>
      </c>
      <c r="B340" s="459" t="s">
        <v>3</v>
      </c>
      <c r="C340" s="459" t="s">
        <v>599</v>
      </c>
      <c r="D340" s="459" t="s">
        <v>326</v>
      </c>
      <c r="E340" s="459" t="s">
        <v>328</v>
      </c>
      <c r="F340" s="462">
        <v>6</v>
      </c>
      <c r="G340" s="463">
        <f t="shared" si="10"/>
        <v>32.625</v>
      </c>
      <c r="H340" s="464">
        <v>1</v>
      </c>
      <c r="I340" s="465">
        <v>0</v>
      </c>
      <c r="J340" s="479">
        <v>3</v>
      </c>
      <c r="K340" s="467">
        <v>0</v>
      </c>
      <c r="L340" s="468">
        <v>0.5</v>
      </c>
      <c r="M340" s="465">
        <v>0</v>
      </c>
      <c r="N340" s="468">
        <v>1</v>
      </c>
      <c r="O340" s="465">
        <v>0</v>
      </c>
      <c r="P340" s="480">
        <v>8.75</v>
      </c>
      <c r="Q340" s="465">
        <v>0</v>
      </c>
      <c r="R340" s="480">
        <v>1.25</v>
      </c>
      <c r="S340" s="465">
        <v>0</v>
      </c>
      <c r="T340" s="463">
        <f t="shared" si="11"/>
        <v>10</v>
      </c>
      <c r="U340" s="471"/>
      <c r="AA340" s="368"/>
      <c r="AD340" s="369"/>
    </row>
    <row r="341" spans="1:33">
      <c r="A341" s="458" t="s">
        <v>542</v>
      </c>
      <c r="B341" s="459" t="s">
        <v>3</v>
      </c>
      <c r="C341" s="459" t="s">
        <v>599</v>
      </c>
      <c r="D341" s="459" t="s">
        <v>326</v>
      </c>
      <c r="E341" s="459" t="s">
        <v>540</v>
      </c>
      <c r="F341" s="462">
        <v>6</v>
      </c>
      <c r="G341" s="463">
        <f t="shared" si="10"/>
        <v>4.5</v>
      </c>
      <c r="H341" s="464">
        <v>0</v>
      </c>
      <c r="I341" s="465">
        <v>0</v>
      </c>
      <c r="J341" s="479">
        <v>2</v>
      </c>
      <c r="K341" s="467">
        <v>0</v>
      </c>
      <c r="L341" s="468">
        <v>0</v>
      </c>
      <c r="M341" s="465">
        <v>0</v>
      </c>
      <c r="N341" s="468">
        <v>0</v>
      </c>
      <c r="O341" s="465">
        <v>0</v>
      </c>
      <c r="P341" s="480">
        <v>0</v>
      </c>
      <c r="Q341" s="465">
        <v>0</v>
      </c>
      <c r="R341" s="480">
        <v>1.25</v>
      </c>
      <c r="S341" s="465">
        <v>0</v>
      </c>
      <c r="T341" s="463">
        <f t="shared" si="11"/>
        <v>1.25</v>
      </c>
      <c r="U341" s="471"/>
      <c r="AA341" s="368"/>
      <c r="AD341" s="369"/>
    </row>
    <row r="342" spans="1:33">
      <c r="A342" s="458" t="s">
        <v>542</v>
      </c>
      <c r="B342" s="459" t="s">
        <v>9</v>
      </c>
      <c r="C342" s="459" t="s">
        <v>599</v>
      </c>
      <c r="D342" s="459" t="s">
        <v>329</v>
      </c>
      <c r="E342" s="459" t="s">
        <v>331</v>
      </c>
      <c r="F342" s="462">
        <v>6</v>
      </c>
      <c r="G342" s="463">
        <f t="shared" si="10"/>
        <v>54.224999999999994</v>
      </c>
      <c r="H342" s="464">
        <v>0.8</v>
      </c>
      <c r="I342" s="465">
        <v>0</v>
      </c>
      <c r="J342" s="479">
        <v>1.5</v>
      </c>
      <c r="K342" s="467">
        <v>0</v>
      </c>
      <c r="L342" s="468">
        <v>2</v>
      </c>
      <c r="M342" s="465">
        <v>0</v>
      </c>
      <c r="N342" s="468">
        <v>3</v>
      </c>
      <c r="O342" s="465">
        <v>0</v>
      </c>
      <c r="P342" s="480">
        <v>8.75</v>
      </c>
      <c r="Q342" s="465">
        <v>0</v>
      </c>
      <c r="R342" s="480">
        <v>1.25</v>
      </c>
      <c r="S342" s="465">
        <v>0</v>
      </c>
      <c r="T342" s="463">
        <f t="shared" si="11"/>
        <v>10</v>
      </c>
      <c r="U342" s="471"/>
      <c r="AA342" s="368"/>
      <c r="AD342" s="369"/>
    </row>
    <row r="343" spans="1:33">
      <c r="A343" s="458" t="s">
        <v>542</v>
      </c>
      <c r="B343" s="459" t="s">
        <v>75</v>
      </c>
      <c r="C343" s="459" t="s">
        <v>599</v>
      </c>
      <c r="D343" s="459" t="s">
        <v>329</v>
      </c>
      <c r="E343" s="459" t="s">
        <v>331</v>
      </c>
      <c r="F343" s="462">
        <v>6</v>
      </c>
      <c r="G343" s="463">
        <f t="shared" si="10"/>
        <v>26.549999999999997</v>
      </c>
      <c r="H343" s="464">
        <v>0.4</v>
      </c>
      <c r="I343" s="465">
        <v>0</v>
      </c>
      <c r="J343" s="479">
        <v>0.5</v>
      </c>
      <c r="K343" s="467">
        <v>0</v>
      </c>
      <c r="L343" s="468">
        <v>1</v>
      </c>
      <c r="M343" s="465">
        <v>0</v>
      </c>
      <c r="N343" s="468">
        <v>1.5</v>
      </c>
      <c r="O343" s="465">
        <v>0</v>
      </c>
      <c r="P343" s="480">
        <v>8.75</v>
      </c>
      <c r="Q343" s="465">
        <v>0</v>
      </c>
      <c r="R343" s="480">
        <v>1.25</v>
      </c>
      <c r="S343" s="465">
        <v>0</v>
      </c>
      <c r="T343" s="463">
        <f t="shared" si="11"/>
        <v>10</v>
      </c>
      <c r="U343" s="471"/>
      <c r="AA343" s="368"/>
      <c r="AD343" s="369"/>
    </row>
    <row r="344" spans="1:33">
      <c r="A344" s="458" t="s">
        <v>542</v>
      </c>
      <c r="B344" s="459" t="s">
        <v>80</v>
      </c>
      <c r="C344" s="459" t="s">
        <v>599</v>
      </c>
      <c r="D344" s="459" t="s">
        <v>329</v>
      </c>
      <c r="E344" s="459" t="s">
        <v>331</v>
      </c>
      <c r="F344" s="462">
        <v>6</v>
      </c>
      <c r="G344" s="463">
        <f t="shared" si="10"/>
        <v>26.549999999999997</v>
      </c>
      <c r="H344" s="464">
        <v>0.4</v>
      </c>
      <c r="I344" s="465">
        <v>0</v>
      </c>
      <c r="J344" s="479">
        <v>0.5</v>
      </c>
      <c r="K344" s="467">
        <v>0</v>
      </c>
      <c r="L344" s="468">
        <v>1</v>
      </c>
      <c r="M344" s="465">
        <v>0</v>
      </c>
      <c r="N344" s="468">
        <v>1.5</v>
      </c>
      <c r="O344" s="465">
        <v>0</v>
      </c>
      <c r="P344" s="480">
        <v>8.75</v>
      </c>
      <c r="Q344" s="465">
        <v>0</v>
      </c>
      <c r="R344" s="480">
        <v>1.25</v>
      </c>
      <c r="S344" s="465">
        <v>0</v>
      </c>
      <c r="T344" s="463">
        <f t="shared" si="11"/>
        <v>10</v>
      </c>
      <c r="U344" s="471"/>
      <c r="AA344" s="368"/>
      <c r="AD344" s="369"/>
    </row>
    <row r="345" spans="1:33">
      <c r="A345" s="458" t="s">
        <v>542</v>
      </c>
      <c r="B345" s="459" t="s">
        <v>3</v>
      </c>
      <c r="C345" s="459" t="s">
        <v>599</v>
      </c>
      <c r="D345" s="459" t="s">
        <v>329</v>
      </c>
      <c r="E345" s="459" t="s">
        <v>331</v>
      </c>
      <c r="F345" s="462">
        <v>6</v>
      </c>
      <c r="G345" s="463">
        <f t="shared" si="10"/>
        <v>32.174999999999997</v>
      </c>
      <c r="H345" s="464">
        <v>0.4</v>
      </c>
      <c r="I345" s="465">
        <v>0</v>
      </c>
      <c r="J345" s="479">
        <v>1.5</v>
      </c>
      <c r="K345" s="467">
        <v>0</v>
      </c>
      <c r="L345" s="468">
        <v>1</v>
      </c>
      <c r="M345" s="465">
        <v>0</v>
      </c>
      <c r="N345" s="468">
        <v>3</v>
      </c>
      <c r="O345" s="465">
        <v>0</v>
      </c>
      <c r="P345" s="480">
        <v>8.75</v>
      </c>
      <c r="Q345" s="465">
        <v>0</v>
      </c>
      <c r="R345" s="480">
        <v>1.25</v>
      </c>
      <c r="S345" s="465">
        <v>0</v>
      </c>
      <c r="T345" s="463">
        <f t="shared" si="11"/>
        <v>10</v>
      </c>
      <c r="U345" s="471"/>
      <c r="AA345" s="368"/>
      <c r="AD345" s="369"/>
      <c r="AF345" s="415"/>
      <c r="AG345" s="416"/>
    </row>
    <row r="346" spans="1:33">
      <c r="A346" s="458" t="s">
        <v>542</v>
      </c>
      <c r="B346" s="459" t="s">
        <v>75</v>
      </c>
      <c r="C346" s="459" t="s">
        <v>593</v>
      </c>
      <c r="D346" s="459" t="s">
        <v>197</v>
      </c>
      <c r="E346" s="459" t="s">
        <v>6</v>
      </c>
      <c r="F346" s="462">
        <v>24</v>
      </c>
      <c r="G346" s="463">
        <f t="shared" si="10"/>
        <v>0.4</v>
      </c>
      <c r="H346" s="464">
        <v>0</v>
      </c>
      <c r="I346" s="465">
        <v>0</v>
      </c>
      <c r="J346" s="479">
        <v>0</v>
      </c>
      <c r="K346" s="467">
        <v>0</v>
      </c>
      <c r="L346" s="468">
        <v>1</v>
      </c>
      <c r="M346" s="465">
        <v>0</v>
      </c>
      <c r="N346" s="468">
        <v>0</v>
      </c>
      <c r="O346" s="465">
        <v>0</v>
      </c>
      <c r="P346" s="480">
        <v>5.5555555555555552E-2</v>
      </c>
      <c r="Q346" s="465">
        <v>0</v>
      </c>
      <c r="R346" s="480">
        <v>0</v>
      </c>
      <c r="S346" s="465">
        <v>0</v>
      </c>
      <c r="T346" s="463">
        <f t="shared" si="11"/>
        <v>5.5555555555555552E-2</v>
      </c>
      <c r="U346" s="469"/>
      <c r="AA346" s="368"/>
      <c r="AD346" s="369"/>
      <c r="AF346" s="415"/>
      <c r="AG346" s="416"/>
    </row>
    <row r="347" spans="1:33">
      <c r="A347" s="458" t="s">
        <v>542</v>
      </c>
      <c r="B347" s="459" t="s">
        <v>34</v>
      </c>
      <c r="C347" s="459" t="s">
        <v>599</v>
      </c>
      <c r="D347" s="459" t="s">
        <v>332</v>
      </c>
      <c r="E347" s="459" t="s">
        <v>334</v>
      </c>
      <c r="F347" s="462">
        <v>7.5</v>
      </c>
      <c r="G347" s="463">
        <f t="shared" si="10"/>
        <v>51.75</v>
      </c>
      <c r="H347" s="464">
        <v>1</v>
      </c>
      <c r="I347" s="465">
        <v>0</v>
      </c>
      <c r="J347" s="479">
        <v>4</v>
      </c>
      <c r="K347" s="467">
        <v>0</v>
      </c>
      <c r="L347" s="468">
        <v>1</v>
      </c>
      <c r="M347" s="465">
        <v>0</v>
      </c>
      <c r="N347" s="468">
        <v>1</v>
      </c>
      <c r="O347" s="465">
        <v>0</v>
      </c>
      <c r="P347" s="480">
        <v>9</v>
      </c>
      <c r="Q347" s="465">
        <v>0</v>
      </c>
      <c r="R347" s="480">
        <v>1</v>
      </c>
      <c r="S347" s="465">
        <v>0</v>
      </c>
      <c r="T347" s="463">
        <f t="shared" si="11"/>
        <v>10</v>
      </c>
      <c r="U347" s="469"/>
      <c r="AA347" s="368"/>
      <c r="AD347" s="369"/>
      <c r="AF347" s="415"/>
      <c r="AG347" s="416"/>
    </row>
    <row r="348" spans="1:33">
      <c r="A348" s="458" t="s">
        <v>542</v>
      </c>
      <c r="B348" s="459" t="s">
        <v>34</v>
      </c>
      <c r="C348" s="459" t="s">
        <v>599</v>
      </c>
      <c r="D348" s="459" t="s">
        <v>332</v>
      </c>
      <c r="E348" s="459" t="s">
        <v>581</v>
      </c>
      <c r="F348" s="462">
        <v>7.5</v>
      </c>
      <c r="G348" s="463">
        <f t="shared" si="10"/>
        <v>2.7</v>
      </c>
      <c r="H348" s="464">
        <v>0</v>
      </c>
      <c r="I348" s="465">
        <v>0</v>
      </c>
      <c r="J348" s="479">
        <v>1</v>
      </c>
      <c r="K348" s="467">
        <v>0</v>
      </c>
      <c r="L348" s="468">
        <v>0</v>
      </c>
      <c r="M348" s="465">
        <v>0</v>
      </c>
      <c r="N348" s="468">
        <v>0</v>
      </c>
      <c r="O348" s="465">
        <v>0</v>
      </c>
      <c r="P348" s="480">
        <v>0</v>
      </c>
      <c r="Q348" s="465">
        <v>0</v>
      </c>
      <c r="R348" s="480">
        <v>1.2</v>
      </c>
      <c r="S348" s="465">
        <v>0</v>
      </c>
      <c r="T348" s="463">
        <f t="shared" si="11"/>
        <v>1.2</v>
      </c>
      <c r="U348" s="469"/>
      <c r="AA348" s="368"/>
      <c r="AD348" s="369"/>
      <c r="AF348" s="415"/>
      <c r="AG348" s="416"/>
    </row>
    <row r="349" spans="1:33">
      <c r="A349" s="458" t="s">
        <v>541</v>
      </c>
      <c r="B349" s="459" t="s">
        <v>564</v>
      </c>
      <c r="C349" s="459" t="s">
        <v>599</v>
      </c>
      <c r="D349" s="460" t="s">
        <v>606</v>
      </c>
      <c r="E349" s="461" t="s">
        <v>605</v>
      </c>
      <c r="F349" s="462">
        <v>5</v>
      </c>
      <c r="G349" s="463">
        <f t="shared" si="10"/>
        <v>6.75</v>
      </c>
      <c r="H349" s="464">
        <v>1</v>
      </c>
      <c r="I349" s="465">
        <v>0</v>
      </c>
      <c r="J349" s="479">
        <v>0</v>
      </c>
      <c r="K349" s="467">
        <v>0</v>
      </c>
      <c r="L349" s="468">
        <v>0</v>
      </c>
      <c r="M349" s="465">
        <v>0</v>
      </c>
      <c r="N349" s="468">
        <v>0</v>
      </c>
      <c r="O349" s="465">
        <v>0</v>
      </c>
      <c r="P349" s="480">
        <v>4.5</v>
      </c>
      <c r="Q349" s="465">
        <v>0</v>
      </c>
      <c r="R349" s="480">
        <v>0</v>
      </c>
      <c r="S349" s="465">
        <v>0</v>
      </c>
      <c r="T349" s="463">
        <f t="shared" si="11"/>
        <v>4.5</v>
      </c>
      <c r="U349" s="471"/>
      <c r="AA349" s="368"/>
      <c r="AD349" s="369"/>
    </row>
    <row r="350" spans="1:33">
      <c r="A350" s="458" t="s">
        <v>541</v>
      </c>
      <c r="B350" s="459" t="s">
        <v>564</v>
      </c>
      <c r="C350" s="459" t="s">
        <v>599</v>
      </c>
      <c r="D350" s="460" t="s">
        <v>607</v>
      </c>
      <c r="E350" s="461" t="s">
        <v>608</v>
      </c>
      <c r="F350" s="462">
        <v>5</v>
      </c>
      <c r="G350" s="463">
        <f t="shared" si="10"/>
        <v>6.75</v>
      </c>
      <c r="H350" s="464">
        <v>1</v>
      </c>
      <c r="I350" s="465">
        <v>0</v>
      </c>
      <c r="J350" s="479">
        <v>0</v>
      </c>
      <c r="K350" s="467">
        <v>0</v>
      </c>
      <c r="L350" s="468">
        <v>0</v>
      </c>
      <c r="M350" s="465">
        <v>0</v>
      </c>
      <c r="N350" s="468">
        <v>0</v>
      </c>
      <c r="O350" s="465">
        <v>0</v>
      </c>
      <c r="P350" s="480">
        <v>4.5</v>
      </c>
      <c r="Q350" s="465">
        <v>0</v>
      </c>
      <c r="R350" s="480">
        <v>0</v>
      </c>
      <c r="S350" s="465">
        <v>0</v>
      </c>
      <c r="T350" s="463">
        <f t="shared" si="11"/>
        <v>4.5</v>
      </c>
      <c r="U350" s="469"/>
      <c r="AA350" s="368"/>
      <c r="AD350" s="369"/>
    </row>
    <row r="351" spans="1:33">
      <c r="A351" s="458" t="s">
        <v>541</v>
      </c>
      <c r="B351" s="459" t="s">
        <v>564</v>
      </c>
      <c r="C351" s="459" t="s">
        <v>599</v>
      </c>
      <c r="D351" s="460" t="s">
        <v>610</v>
      </c>
      <c r="E351" s="461" t="s">
        <v>609</v>
      </c>
      <c r="F351" s="462">
        <v>5</v>
      </c>
      <c r="G351" s="463">
        <f t="shared" si="10"/>
        <v>6.75</v>
      </c>
      <c r="H351" s="464">
        <v>1</v>
      </c>
      <c r="I351" s="465">
        <v>0</v>
      </c>
      <c r="J351" s="479">
        <v>0</v>
      </c>
      <c r="K351" s="467">
        <v>0</v>
      </c>
      <c r="L351" s="468">
        <v>0</v>
      </c>
      <c r="M351" s="465">
        <v>0</v>
      </c>
      <c r="N351" s="468">
        <v>0</v>
      </c>
      <c r="O351" s="465">
        <v>0</v>
      </c>
      <c r="P351" s="480">
        <v>4.5</v>
      </c>
      <c r="Q351" s="465">
        <v>0</v>
      </c>
      <c r="R351" s="480">
        <v>0</v>
      </c>
      <c r="S351" s="465">
        <v>0</v>
      </c>
      <c r="T351" s="463">
        <f t="shared" si="11"/>
        <v>4.5</v>
      </c>
      <c r="U351" s="469"/>
      <c r="AA351" s="368"/>
      <c r="AD351" s="369"/>
    </row>
    <row r="352" spans="1:33">
      <c r="A352" s="458" t="s">
        <v>541</v>
      </c>
      <c r="B352" s="459" t="s">
        <v>564</v>
      </c>
      <c r="C352" s="459" t="s">
        <v>594</v>
      </c>
      <c r="D352" s="460" t="s">
        <v>623</v>
      </c>
      <c r="E352" s="461" t="s">
        <v>153</v>
      </c>
      <c r="F352" s="462">
        <v>15</v>
      </c>
      <c r="G352" s="463">
        <f t="shared" si="10"/>
        <v>0.8</v>
      </c>
      <c r="H352" s="464">
        <v>0</v>
      </c>
      <c r="I352" s="465">
        <v>0</v>
      </c>
      <c r="J352" s="479">
        <v>0</v>
      </c>
      <c r="K352" s="467">
        <v>0</v>
      </c>
      <c r="L352" s="468">
        <v>2</v>
      </c>
      <c r="M352" s="465">
        <v>0</v>
      </c>
      <c r="N352" s="468">
        <v>0</v>
      </c>
      <c r="O352" s="465">
        <v>0</v>
      </c>
      <c r="P352" s="480">
        <v>8.8888888888888878E-2</v>
      </c>
      <c r="Q352" s="465">
        <v>0</v>
      </c>
      <c r="R352" s="480">
        <v>0</v>
      </c>
      <c r="S352" s="465">
        <v>0</v>
      </c>
      <c r="T352" s="463">
        <f t="shared" si="11"/>
        <v>8.8888888888888878E-2</v>
      </c>
      <c r="U352" s="469"/>
      <c r="AA352" s="368"/>
      <c r="AD352" s="369"/>
    </row>
    <row r="353" spans="1:33">
      <c r="A353" s="458" t="s">
        <v>541</v>
      </c>
      <c r="B353" s="459" t="s">
        <v>564</v>
      </c>
      <c r="C353" s="459" t="s">
        <v>599</v>
      </c>
      <c r="D353" s="460" t="s">
        <v>620</v>
      </c>
      <c r="E353" s="461" t="s">
        <v>619</v>
      </c>
      <c r="F353" s="462">
        <v>5</v>
      </c>
      <c r="G353" s="463">
        <f t="shared" si="10"/>
        <v>4.5</v>
      </c>
      <c r="H353" s="464">
        <v>0</v>
      </c>
      <c r="I353" s="465">
        <v>0</v>
      </c>
      <c r="J353" s="479">
        <v>0</v>
      </c>
      <c r="K353" s="467">
        <v>0</v>
      </c>
      <c r="L353" s="468">
        <v>1</v>
      </c>
      <c r="M353" s="465">
        <v>0</v>
      </c>
      <c r="N353" s="468">
        <v>0</v>
      </c>
      <c r="O353" s="465">
        <v>0</v>
      </c>
      <c r="P353" s="480">
        <v>3</v>
      </c>
      <c r="Q353" s="465">
        <v>0</v>
      </c>
      <c r="R353" s="480">
        <v>0</v>
      </c>
      <c r="S353" s="465">
        <v>0</v>
      </c>
      <c r="T353" s="463">
        <f t="shared" si="11"/>
        <v>3</v>
      </c>
      <c r="U353" s="471"/>
      <c r="AA353" s="368"/>
      <c r="AD353" s="369"/>
    </row>
    <row r="354" spans="1:33">
      <c r="A354" s="458" t="s">
        <v>541</v>
      </c>
      <c r="B354" s="459" t="s">
        <v>564</v>
      </c>
      <c r="C354" s="459" t="s">
        <v>599</v>
      </c>
      <c r="D354" s="460" t="s">
        <v>616</v>
      </c>
      <c r="E354" s="461" t="s">
        <v>615</v>
      </c>
      <c r="F354" s="462">
        <v>5</v>
      </c>
      <c r="G354" s="463">
        <f t="shared" si="10"/>
        <v>6.75</v>
      </c>
      <c r="H354" s="464">
        <v>1</v>
      </c>
      <c r="I354" s="465">
        <v>0</v>
      </c>
      <c r="J354" s="479">
        <v>0</v>
      </c>
      <c r="K354" s="467">
        <v>0</v>
      </c>
      <c r="L354" s="468">
        <v>0</v>
      </c>
      <c r="M354" s="465">
        <v>0</v>
      </c>
      <c r="N354" s="468">
        <v>0</v>
      </c>
      <c r="O354" s="465">
        <v>0</v>
      </c>
      <c r="P354" s="480">
        <v>4.5</v>
      </c>
      <c r="Q354" s="465">
        <v>0</v>
      </c>
      <c r="R354" s="480">
        <v>0</v>
      </c>
      <c r="S354" s="465">
        <v>0</v>
      </c>
      <c r="T354" s="463">
        <f t="shared" si="11"/>
        <v>4.5</v>
      </c>
      <c r="U354" s="471"/>
      <c r="AA354" s="368"/>
      <c r="AD354" s="369"/>
    </row>
    <row r="355" spans="1:33">
      <c r="A355" s="458" t="s">
        <v>541</v>
      </c>
      <c r="B355" s="459" t="s">
        <v>564</v>
      </c>
      <c r="C355" s="459" t="s">
        <v>599</v>
      </c>
      <c r="D355" s="460" t="s">
        <v>622</v>
      </c>
      <c r="E355" s="461" t="s">
        <v>621</v>
      </c>
      <c r="F355" s="462">
        <v>5</v>
      </c>
      <c r="G355" s="463">
        <f t="shared" si="10"/>
        <v>6.75</v>
      </c>
      <c r="H355" s="464">
        <v>0</v>
      </c>
      <c r="I355" s="465">
        <v>0</v>
      </c>
      <c r="J355" s="479">
        <v>0</v>
      </c>
      <c r="K355" s="467">
        <v>0</v>
      </c>
      <c r="L355" s="468">
        <v>1</v>
      </c>
      <c r="M355" s="465">
        <v>0</v>
      </c>
      <c r="N355" s="468">
        <v>0</v>
      </c>
      <c r="O355" s="465">
        <v>0</v>
      </c>
      <c r="P355" s="480">
        <v>4.5</v>
      </c>
      <c r="Q355" s="465">
        <v>0</v>
      </c>
      <c r="R355" s="480">
        <v>0</v>
      </c>
      <c r="S355" s="465">
        <v>0</v>
      </c>
      <c r="T355" s="463">
        <f t="shared" si="11"/>
        <v>4.5</v>
      </c>
      <c r="U355" s="471"/>
      <c r="AA355" s="368"/>
      <c r="AD355" s="369"/>
    </row>
    <row r="356" spans="1:33">
      <c r="A356" s="458" t="s">
        <v>541</v>
      </c>
      <c r="B356" s="459" t="s">
        <v>9</v>
      </c>
      <c r="C356" s="459" t="s">
        <v>599</v>
      </c>
      <c r="D356" s="459" t="s">
        <v>433</v>
      </c>
      <c r="E356" s="459" t="s">
        <v>435</v>
      </c>
      <c r="F356" s="462">
        <v>6</v>
      </c>
      <c r="G356" s="463">
        <f t="shared" si="10"/>
        <v>54</v>
      </c>
      <c r="H356" s="464">
        <v>2</v>
      </c>
      <c r="I356" s="465">
        <v>0</v>
      </c>
      <c r="J356" s="479">
        <v>0</v>
      </c>
      <c r="K356" s="467">
        <v>0</v>
      </c>
      <c r="L356" s="468">
        <v>1</v>
      </c>
      <c r="M356" s="465">
        <v>0</v>
      </c>
      <c r="N356" s="468">
        <v>0</v>
      </c>
      <c r="O356" s="465">
        <v>0</v>
      </c>
      <c r="P356" s="480">
        <v>10</v>
      </c>
      <c r="Q356" s="465">
        <v>0</v>
      </c>
      <c r="R356" s="480">
        <v>0</v>
      </c>
      <c r="S356" s="465">
        <v>0</v>
      </c>
      <c r="T356" s="463">
        <f t="shared" si="11"/>
        <v>10</v>
      </c>
      <c r="U356" s="471"/>
      <c r="AA356" s="368"/>
      <c r="AD356" s="369"/>
    </row>
    <row r="357" spans="1:33">
      <c r="A357" s="458" t="s">
        <v>541</v>
      </c>
      <c r="B357" s="459" t="s">
        <v>9</v>
      </c>
      <c r="C357" s="459" t="s">
        <v>599</v>
      </c>
      <c r="D357" s="459" t="s">
        <v>433</v>
      </c>
      <c r="E357" s="459" t="s">
        <v>539</v>
      </c>
      <c r="F357" s="462">
        <v>6</v>
      </c>
      <c r="G357" s="463">
        <f t="shared" si="10"/>
        <v>6.75</v>
      </c>
      <c r="H357" s="464">
        <v>0</v>
      </c>
      <c r="I357" s="465">
        <v>0</v>
      </c>
      <c r="J357" s="479">
        <v>3</v>
      </c>
      <c r="K357" s="467">
        <v>0</v>
      </c>
      <c r="L357" s="468">
        <v>0</v>
      </c>
      <c r="M357" s="465">
        <v>0</v>
      </c>
      <c r="N357" s="468">
        <v>0</v>
      </c>
      <c r="O357" s="465">
        <v>0</v>
      </c>
      <c r="P357" s="480">
        <v>0</v>
      </c>
      <c r="Q357" s="465">
        <v>0</v>
      </c>
      <c r="R357" s="480">
        <v>1.25</v>
      </c>
      <c r="S357" s="465">
        <v>0</v>
      </c>
      <c r="T357" s="463">
        <f t="shared" si="11"/>
        <v>1.25</v>
      </c>
      <c r="U357" s="471"/>
      <c r="AA357" s="368"/>
      <c r="AD357" s="369"/>
    </row>
    <row r="358" spans="1:33">
      <c r="A358" s="458" t="s">
        <v>541</v>
      </c>
      <c r="B358" s="459" t="s">
        <v>75</v>
      </c>
      <c r="C358" s="459" t="s">
        <v>599</v>
      </c>
      <c r="D358" s="459" t="s">
        <v>433</v>
      </c>
      <c r="E358" s="459" t="s">
        <v>435</v>
      </c>
      <c r="F358" s="462">
        <v>6</v>
      </c>
      <c r="G358" s="463">
        <f t="shared" si="10"/>
        <v>22.5</v>
      </c>
      <c r="H358" s="464">
        <v>1</v>
      </c>
      <c r="I358" s="465">
        <v>0</v>
      </c>
      <c r="J358" s="479">
        <v>0</v>
      </c>
      <c r="K358" s="467">
        <v>0</v>
      </c>
      <c r="L358" s="468">
        <v>0.25</v>
      </c>
      <c r="M358" s="465">
        <v>0</v>
      </c>
      <c r="N358" s="468">
        <v>0</v>
      </c>
      <c r="O358" s="465">
        <v>0</v>
      </c>
      <c r="P358" s="480">
        <v>10</v>
      </c>
      <c r="Q358" s="465">
        <v>0</v>
      </c>
      <c r="R358" s="480">
        <v>0</v>
      </c>
      <c r="S358" s="465">
        <v>0</v>
      </c>
      <c r="T358" s="463">
        <f t="shared" si="11"/>
        <v>10</v>
      </c>
      <c r="U358" s="471"/>
      <c r="AA358" s="368"/>
      <c r="AD358" s="369"/>
    </row>
    <row r="359" spans="1:33">
      <c r="A359" s="458" t="s">
        <v>541</v>
      </c>
      <c r="B359" s="459" t="s">
        <v>80</v>
      </c>
      <c r="C359" s="459" t="s">
        <v>599</v>
      </c>
      <c r="D359" s="459" t="s">
        <v>433</v>
      </c>
      <c r="E359" s="459" t="s">
        <v>435</v>
      </c>
      <c r="F359" s="462">
        <v>6</v>
      </c>
      <c r="G359" s="463">
        <f t="shared" si="10"/>
        <v>22.5</v>
      </c>
      <c r="H359" s="464">
        <v>1</v>
      </c>
      <c r="I359" s="465">
        <v>0</v>
      </c>
      <c r="J359" s="479">
        <v>0</v>
      </c>
      <c r="K359" s="467">
        <v>0</v>
      </c>
      <c r="L359" s="468">
        <v>0.25</v>
      </c>
      <c r="M359" s="465">
        <v>0</v>
      </c>
      <c r="N359" s="468">
        <v>0</v>
      </c>
      <c r="O359" s="465">
        <v>0</v>
      </c>
      <c r="P359" s="480">
        <v>10</v>
      </c>
      <c r="Q359" s="465">
        <v>0</v>
      </c>
      <c r="R359" s="480">
        <v>0</v>
      </c>
      <c r="S359" s="465">
        <v>0</v>
      </c>
      <c r="T359" s="463">
        <f t="shared" si="11"/>
        <v>10</v>
      </c>
      <c r="U359" s="471"/>
      <c r="AA359" s="368"/>
      <c r="AD359" s="369"/>
    </row>
    <row r="360" spans="1:33">
      <c r="A360" s="458" t="s">
        <v>541</v>
      </c>
      <c r="B360" s="459" t="s">
        <v>3</v>
      </c>
      <c r="C360" s="459" t="s">
        <v>599</v>
      </c>
      <c r="D360" s="459" t="s">
        <v>433</v>
      </c>
      <c r="E360" s="459" t="s">
        <v>435</v>
      </c>
      <c r="F360" s="462">
        <v>6</v>
      </c>
      <c r="G360" s="463">
        <f t="shared" si="10"/>
        <v>27</v>
      </c>
      <c r="H360" s="464">
        <v>1</v>
      </c>
      <c r="I360" s="465">
        <v>0</v>
      </c>
      <c r="J360" s="479">
        <v>0</v>
      </c>
      <c r="K360" s="467">
        <v>0</v>
      </c>
      <c r="L360" s="468">
        <v>0.5</v>
      </c>
      <c r="M360" s="465">
        <v>0</v>
      </c>
      <c r="N360" s="468">
        <v>0</v>
      </c>
      <c r="O360" s="465">
        <v>0</v>
      </c>
      <c r="P360" s="480">
        <v>10</v>
      </c>
      <c r="Q360" s="465">
        <v>0</v>
      </c>
      <c r="R360" s="480">
        <v>0</v>
      </c>
      <c r="S360" s="465">
        <v>0</v>
      </c>
      <c r="T360" s="463">
        <f t="shared" si="11"/>
        <v>10</v>
      </c>
      <c r="U360" s="471"/>
      <c r="AA360" s="368"/>
      <c r="AD360" s="369"/>
      <c r="AE360" s="414"/>
      <c r="AF360" s="414"/>
      <c r="AG360" s="420"/>
    </row>
    <row r="361" spans="1:33">
      <c r="A361" s="458" t="s">
        <v>541</v>
      </c>
      <c r="B361" s="459" t="s">
        <v>3</v>
      </c>
      <c r="C361" s="459" t="s">
        <v>599</v>
      </c>
      <c r="D361" s="459" t="s">
        <v>433</v>
      </c>
      <c r="E361" s="459" t="s">
        <v>539</v>
      </c>
      <c r="F361" s="462">
        <v>6</v>
      </c>
      <c r="G361" s="463">
        <f t="shared" si="10"/>
        <v>6.75</v>
      </c>
      <c r="H361" s="464">
        <v>0</v>
      </c>
      <c r="I361" s="465">
        <v>0</v>
      </c>
      <c r="J361" s="479">
        <v>3</v>
      </c>
      <c r="K361" s="467">
        <v>0</v>
      </c>
      <c r="L361" s="468">
        <v>0</v>
      </c>
      <c r="M361" s="465">
        <v>0</v>
      </c>
      <c r="N361" s="468">
        <v>0</v>
      </c>
      <c r="O361" s="465">
        <v>0</v>
      </c>
      <c r="P361" s="480">
        <v>0</v>
      </c>
      <c r="Q361" s="465">
        <v>0</v>
      </c>
      <c r="R361" s="480">
        <v>1.25</v>
      </c>
      <c r="S361" s="465">
        <v>0</v>
      </c>
      <c r="T361" s="463">
        <f t="shared" si="11"/>
        <v>1.25</v>
      </c>
      <c r="U361" s="471"/>
      <c r="AA361" s="368"/>
      <c r="AD361" s="369"/>
      <c r="AE361" s="414"/>
      <c r="AF361" s="414"/>
      <c r="AG361" s="420"/>
    </row>
    <row r="362" spans="1:33">
      <c r="A362" s="458" t="s">
        <v>541</v>
      </c>
      <c r="B362" s="459" t="s">
        <v>75</v>
      </c>
      <c r="C362" s="459" t="s">
        <v>599</v>
      </c>
      <c r="D362" s="459" t="s">
        <v>436</v>
      </c>
      <c r="E362" s="459" t="s">
        <v>438</v>
      </c>
      <c r="F362" s="462">
        <v>6</v>
      </c>
      <c r="G362" s="463">
        <f t="shared" si="10"/>
        <v>21.509999999999998</v>
      </c>
      <c r="H362" s="464">
        <v>0.33</v>
      </c>
      <c r="I362" s="465">
        <v>0</v>
      </c>
      <c r="J362" s="479">
        <v>1</v>
      </c>
      <c r="K362" s="467">
        <v>0</v>
      </c>
      <c r="L362" s="468">
        <v>0.75</v>
      </c>
      <c r="M362" s="465">
        <v>0</v>
      </c>
      <c r="N362" s="468">
        <v>1</v>
      </c>
      <c r="O362" s="465">
        <v>0</v>
      </c>
      <c r="P362" s="480">
        <v>8.75</v>
      </c>
      <c r="Q362" s="465">
        <v>0</v>
      </c>
      <c r="R362" s="480">
        <v>1.25</v>
      </c>
      <c r="S362" s="465">
        <v>0</v>
      </c>
      <c r="T362" s="463">
        <f t="shared" si="11"/>
        <v>10</v>
      </c>
      <c r="U362" s="471"/>
      <c r="AA362" s="368"/>
      <c r="AD362" s="369"/>
      <c r="AE362" s="414"/>
      <c r="AF362" s="414"/>
      <c r="AG362" s="420"/>
    </row>
    <row r="363" spans="1:33">
      <c r="A363" s="458" t="s">
        <v>541</v>
      </c>
      <c r="B363" s="459" t="s">
        <v>80</v>
      </c>
      <c r="C363" s="459" t="s">
        <v>599</v>
      </c>
      <c r="D363" s="459" t="s">
        <v>436</v>
      </c>
      <c r="E363" s="459" t="s">
        <v>438</v>
      </c>
      <c r="F363" s="462">
        <v>6</v>
      </c>
      <c r="G363" s="463">
        <f t="shared" si="10"/>
        <v>21.509999999999998</v>
      </c>
      <c r="H363" s="464">
        <v>0.33</v>
      </c>
      <c r="I363" s="465">
        <v>0</v>
      </c>
      <c r="J363" s="479">
        <v>1</v>
      </c>
      <c r="K363" s="467">
        <v>0</v>
      </c>
      <c r="L363" s="468">
        <v>0.75</v>
      </c>
      <c r="M363" s="465">
        <v>0</v>
      </c>
      <c r="N363" s="468">
        <v>1</v>
      </c>
      <c r="O363" s="465">
        <v>0</v>
      </c>
      <c r="P363" s="480">
        <v>8.75</v>
      </c>
      <c r="Q363" s="465">
        <v>0</v>
      </c>
      <c r="R363" s="480">
        <v>1.25</v>
      </c>
      <c r="S363" s="465">
        <v>0</v>
      </c>
      <c r="T363" s="463">
        <f t="shared" si="11"/>
        <v>10</v>
      </c>
      <c r="U363" s="471"/>
      <c r="AA363" s="368"/>
      <c r="AD363" s="369"/>
      <c r="AE363" s="414"/>
      <c r="AF363" s="414"/>
      <c r="AG363" s="420"/>
    </row>
    <row r="364" spans="1:33">
      <c r="A364" s="458" t="s">
        <v>541</v>
      </c>
      <c r="B364" s="459" t="s">
        <v>3</v>
      </c>
      <c r="C364" s="459" t="s">
        <v>599</v>
      </c>
      <c r="D364" s="459" t="s">
        <v>436</v>
      </c>
      <c r="E364" s="459" t="s">
        <v>438</v>
      </c>
      <c r="F364" s="462">
        <v>6</v>
      </c>
      <c r="G364" s="463">
        <f t="shared" si="10"/>
        <v>40.230000000000004</v>
      </c>
      <c r="H364" s="464">
        <v>0.34</v>
      </c>
      <c r="I364" s="465">
        <v>0</v>
      </c>
      <c r="J364" s="479">
        <v>1</v>
      </c>
      <c r="K364" s="467">
        <v>0</v>
      </c>
      <c r="L364" s="468">
        <v>1.5</v>
      </c>
      <c r="M364" s="465">
        <v>0</v>
      </c>
      <c r="N364" s="468">
        <v>4</v>
      </c>
      <c r="O364" s="465">
        <v>0</v>
      </c>
      <c r="P364" s="480">
        <v>8.75</v>
      </c>
      <c r="Q364" s="465">
        <v>0</v>
      </c>
      <c r="R364" s="480">
        <v>1.25</v>
      </c>
      <c r="S364" s="465">
        <v>0</v>
      </c>
      <c r="T364" s="463">
        <f t="shared" si="11"/>
        <v>10</v>
      </c>
      <c r="U364" s="471"/>
      <c r="AA364" s="368"/>
      <c r="AD364" s="369"/>
      <c r="AE364" s="414"/>
      <c r="AF364" s="414"/>
      <c r="AG364" s="420"/>
    </row>
    <row r="365" spans="1:33">
      <c r="A365" s="458" t="s">
        <v>541</v>
      </c>
      <c r="B365" s="459" t="s">
        <v>75</v>
      </c>
      <c r="C365" s="459" t="s">
        <v>599</v>
      </c>
      <c r="D365" s="459" t="s">
        <v>439</v>
      </c>
      <c r="E365" s="459" t="s">
        <v>441</v>
      </c>
      <c r="F365" s="462">
        <v>6</v>
      </c>
      <c r="G365" s="463">
        <f t="shared" si="10"/>
        <v>24.1875</v>
      </c>
      <c r="H365" s="464">
        <v>0.5</v>
      </c>
      <c r="I365" s="465">
        <v>0</v>
      </c>
      <c r="J365" s="479">
        <v>1</v>
      </c>
      <c r="K365" s="467">
        <v>0</v>
      </c>
      <c r="L365" s="468">
        <v>0.75</v>
      </c>
      <c r="M365" s="465">
        <v>0</v>
      </c>
      <c r="N365" s="468">
        <v>1</v>
      </c>
      <c r="O365" s="465">
        <v>0</v>
      </c>
      <c r="P365" s="480">
        <v>8.75</v>
      </c>
      <c r="Q365" s="465">
        <v>0</v>
      </c>
      <c r="R365" s="480">
        <v>1.25</v>
      </c>
      <c r="S365" s="465">
        <v>0</v>
      </c>
      <c r="T365" s="463">
        <f t="shared" si="11"/>
        <v>10</v>
      </c>
      <c r="U365" s="471"/>
      <c r="AA365" s="368"/>
      <c r="AD365" s="369"/>
      <c r="AE365" s="414"/>
      <c r="AF365" s="414"/>
      <c r="AG365" s="420"/>
    </row>
    <row r="366" spans="1:33">
      <c r="A366" s="458" t="s">
        <v>541</v>
      </c>
      <c r="B366" s="459" t="s">
        <v>80</v>
      </c>
      <c r="C366" s="459" t="s">
        <v>599</v>
      </c>
      <c r="D366" s="459" t="s">
        <v>439</v>
      </c>
      <c r="E366" s="459" t="s">
        <v>441</v>
      </c>
      <c r="F366" s="462">
        <v>6</v>
      </c>
      <c r="G366" s="463">
        <f t="shared" si="10"/>
        <v>24.1875</v>
      </c>
      <c r="H366" s="464">
        <v>0.5</v>
      </c>
      <c r="I366" s="465">
        <v>0</v>
      </c>
      <c r="J366" s="479">
        <v>1</v>
      </c>
      <c r="K366" s="467">
        <v>0</v>
      </c>
      <c r="L366" s="468">
        <v>0.75</v>
      </c>
      <c r="M366" s="465">
        <v>0</v>
      </c>
      <c r="N366" s="468">
        <v>1</v>
      </c>
      <c r="O366" s="465">
        <v>0</v>
      </c>
      <c r="P366" s="480">
        <v>8.75</v>
      </c>
      <c r="Q366" s="465">
        <v>0</v>
      </c>
      <c r="R366" s="480">
        <v>1.25</v>
      </c>
      <c r="S366" s="465">
        <v>0</v>
      </c>
      <c r="T366" s="463">
        <f t="shared" si="11"/>
        <v>10</v>
      </c>
      <c r="U366" s="471"/>
      <c r="AA366" s="368"/>
      <c r="AD366" s="369"/>
      <c r="AE366" s="414"/>
      <c r="AF366" s="414"/>
      <c r="AG366" s="420"/>
    </row>
    <row r="367" spans="1:33">
      <c r="A367" s="458" t="s">
        <v>541</v>
      </c>
      <c r="B367" s="459" t="s">
        <v>3</v>
      </c>
      <c r="C367" s="459" t="s">
        <v>599</v>
      </c>
      <c r="D367" s="459" t="s">
        <v>439</v>
      </c>
      <c r="E367" s="459" t="s">
        <v>441</v>
      </c>
      <c r="F367" s="462">
        <v>6</v>
      </c>
      <c r="G367" s="463">
        <f t="shared" si="10"/>
        <v>52.875</v>
      </c>
      <c r="H367" s="464">
        <v>1</v>
      </c>
      <c r="I367" s="465">
        <v>0</v>
      </c>
      <c r="J367" s="479">
        <v>2</v>
      </c>
      <c r="K367" s="467">
        <v>0</v>
      </c>
      <c r="L367" s="468">
        <v>1.5</v>
      </c>
      <c r="M367" s="465">
        <v>0</v>
      </c>
      <c r="N367" s="468">
        <v>4</v>
      </c>
      <c r="O367" s="465">
        <v>0</v>
      </c>
      <c r="P367" s="480">
        <v>8.75</v>
      </c>
      <c r="Q367" s="465">
        <v>0</v>
      </c>
      <c r="R367" s="480">
        <v>1.25</v>
      </c>
      <c r="S367" s="465">
        <v>0</v>
      </c>
      <c r="T367" s="463">
        <f t="shared" si="11"/>
        <v>10</v>
      </c>
      <c r="U367" s="471"/>
      <c r="AA367" s="368"/>
      <c r="AD367" s="369"/>
      <c r="AE367" s="414"/>
      <c r="AF367" s="414"/>
      <c r="AG367" s="420"/>
    </row>
    <row r="368" spans="1:33">
      <c r="A368" s="458" t="s">
        <v>541</v>
      </c>
      <c r="B368" s="459" t="s">
        <v>9</v>
      </c>
      <c r="C368" s="459" t="s">
        <v>599</v>
      </c>
      <c r="D368" s="459" t="s">
        <v>442</v>
      </c>
      <c r="E368" s="459" t="s">
        <v>444</v>
      </c>
      <c r="F368" s="462">
        <v>6</v>
      </c>
      <c r="G368" s="463">
        <f t="shared" si="10"/>
        <v>53.550000000000004</v>
      </c>
      <c r="H368" s="464">
        <v>2.2999999999999998</v>
      </c>
      <c r="I368" s="465">
        <v>0</v>
      </c>
      <c r="J368" s="479">
        <v>5</v>
      </c>
      <c r="K368" s="467">
        <v>0</v>
      </c>
      <c r="L368" s="468">
        <v>0</v>
      </c>
      <c r="M368" s="465">
        <v>0</v>
      </c>
      <c r="N368" s="468">
        <v>0</v>
      </c>
      <c r="O368" s="465">
        <v>0</v>
      </c>
      <c r="P368" s="480">
        <v>7.5</v>
      </c>
      <c r="Q368" s="465">
        <v>0</v>
      </c>
      <c r="R368" s="480">
        <v>2.5</v>
      </c>
      <c r="S368" s="465">
        <v>0</v>
      </c>
      <c r="T368" s="463">
        <f t="shared" si="11"/>
        <v>10</v>
      </c>
      <c r="U368" s="471"/>
      <c r="AA368" s="368"/>
      <c r="AD368" s="369"/>
      <c r="AE368" s="414"/>
      <c r="AF368" s="414"/>
      <c r="AG368" s="420"/>
    </row>
    <row r="369" spans="1:33">
      <c r="A369" s="458" t="s">
        <v>541</v>
      </c>
      <c r="B369" s="459" t="s">
        <v>75</v>
      </c>
      <c r="C369" s="459" t="s">
        <v>599</v>
      </c>
      <c r="D369" s="459" t="s">
        <v>442</v>
      </c>
      <c r="E369" s="459" t="s">
        <v>444</v>
      </c>
      <c r="F369" s="462">
        <v>6</v>
      </c>
      <c r="G369" s="463">
        <f t="shared" si="10"/>
        <v>17.100000000000001</v>
      </c>
      <c r="H369" s="464">
        <v>0.6</v>
      </c>
      <c r="I369" s="465">
        <v>0</v>
      </c>
      <c r="J369" s="479">
        <v>2</v>
      </c>
      <c r="K369" s="467">
        <v>0</v>
      </c>
      <c r="L369" s="468">
        <v>0</v>
      </c>
      <c r="M369" s="465">
        <v>0</v>
      </c>
      <c r="N369" s="468">
        <v>0</v>
      </c>
      <c r="O369" s="465">
        <v>0</v>
      </c>
      <c r="P369" s="480">
        <v>7.5</v>
      </c>
      <c r="Q369" s="465">
        <v>0</v>
      </c>
      <c r="R369" s="480">
        <v>2.5</v>
      </c>
      <c r="S369" s="465">
        <v>0</v>
      </c>
      <c r="T369" s="463">
        <f t="shared" si="11"/>
        <v>10</v>
      </c>
      <c r="U369" s="471"/>
      <c r="AA369" s="368"/>
      <c r="AD369" s="369"/>
      <c r="AE369" s="414"/>
      <c r="AF369" s="414"/>
      <c r="AG369" s="420"/>
    </row>
    <row r="370" spans="1:33">
      <c r="A370" s="458" t="s">
        <v>541</v>
      </c>
      <c r="B370" s="459" t="s">
        <v>80</v>
      </c>
      <c r="C370" s="459" t="s">
        <v>599</v>
      </c>
      <c r="D370" s="459" t="s">
        <v>442</v>
      </c>
      <c r="E370" s="459" t="s">
        <v>444</v>
      </c>
      <c r="F370" s="462">
        <v>6</v>
      </c>
      <c r="G370" s="463">
        <f t="shared" si="10"/>
        <v>17.100000000000001</v>
      </c>
      <c r="H370" s="464">
        <v>0.6</v>
      </c>
      <c r="I370" s="465">
        <v>0</v>
      </c>
      <c r="J370" s="479">
        <v>2</v>
      </c>
      <c r="K370" s="467">
        <v>0</v>
      </c>
      <c r="L370" s="468">
        <v>0</v>
      </c>
      <c r="M370" s="465">
        <v>0</v>
      </c>
      <c r="N370" s="468">
        <v>0</v>
      </c>
      <c r="O370" s="465">
        <v>0</v>
      </c>
      <c r="P370" s="480">
        <v>7.5</v>
      </c>
      <c r="Q370" s="465">
        <v>0</v>
      </c>
      <c r="R370" s="480">
        <v>2.5</v>
      </c>
      <c r="S370" s="465">
        <v>0</v>
      </c>
      <c r="T370" s="463">
        <f t="shared" si="11"/>
        <v>10</v>
      </c>
      <c r="U370" s="471"/>
      <c r="AA370" s="368"/>
      <c r="AD370" s="369"/>
    </row>
    <row r="371" spans="1:33">
      <c r="A371" s="458" t="s">
        <v>541</v>
      </c>
      <c r="B371" s="459" t="s">
        <v>3</v>
      </c>
      <c r="C371" s="459" t="s">
        <v>599</v>
      </c>
      <c r="D371" s="459" t="s">
        <v>442</v>
      </c>
      <c r="E371" s="459" t="s">
        <v>444</v>
      </c>
      <c r="F371" s="462">
        <v>6</v>
      </c>
      <c r="G371" s="463">
        <f t="shared" si="10"/>
        <v>33.75</v>
      </c>
      <c r="H371" s="464">
        <v>1.5</v>
      </c>
      <c r="I371" s="465">
        <v>0</v>
      </c>
      <c r="J371" s="479">
        <v>3</v>
      </c>
      <c r="K371" s="467">
        <v>0</v>
      </c>
      <c r="L371" s="468">
        <v>0</v>
      </c>
      <c r="M371" s="465">
        <v>0</v>
      </c>
      <c r="N371" s="468">
        <v>0</v>
      </c>
      <c r="O371" s="465">
        <v>0</v>
      </c>
      <c r="P371" s="480">
        <v>7.5</v>
      </c>
      <c r="Q371" s="465">
        <v>0</v>
      </c>
      <c r="R371" s="480">
        <v>2.5</v>
      </c>
      <c r="S371" s="465">
        <v>0</v>
      </c>
      <c r="T371" s="463">
        <f t="shared" si="11"/>
        <v>10</v>
      </c>
      <c r="U371" s="471"/>
      <c r="AA371" s="368"/>
      <c r="AD371" s="369"/>
    </row>
    <row r="372" spans="1:33">
      <c r="A372" s="458" t="s">
        <v>541</v>
      </c>
      <c r="B372" s="459" t="s">
        <v>9</v>
      </c>
      <c r="C372" s="459" t="s">
        <v>599</v>
      </c>
      <c r="D372" s="459" t="s">
        <v>445</v>
      </c>
      <c r="E372" s="459" t="s">
        <v>447</v>
      </c>
      <c r="F372" s="462">
        <v>6</v>
      </c>
      <c r="G372" s="463">
        <f t="shared" si="10"/>
        <v>76.5</v>
      </c>
      <c r="H372" s="464">
        <v>1</v>
      </c>
      <c r="I372" s="465">
        <v>0</v>
      </c>
      <c r="J372" s="479">
        <v>2</v>
      </c>
      <c r="K372" s="467">
        <v>0</v>
      </c>
      <c r="L372" s="468">
        <v>2</v>
      </c>
      <c r="M372" s="465">
        <v>0</v>
      </c>
      <c r="N372" s="468">
        <v>6</v>
      </c>
      <c r="O372" s="465">
        <v>0</v>
      </c>
      <c r="P372" s="480">
        <v>7.5</v>
      </c>
      <c r="Q372" s="465">
        <v>0</v>
      </c>
      <c r="R372" s="480">
        <v>2.5</v>
      </c>
      <c r="S372" s="465">
        <v>0</v>
      </c>
      <c r="T372" s="463">
        <f t="shared" si="11"/>
        <v>10</v>
      </c>
      <c r="U372" s="471"/>
      <c r="AA372" s="368"/>
      <c r="AD372" s="369"/>
    </row>
    <row r="373" spans="1:33">
      <c r="A373" s="458" t="s">
        <v>541</v>
      </c>
      <c r="B373" s="459" t="s">
        <v>9</v>
      </c>
      <c r="C373" s="459" t="s">
        <v>593</v>
      </c>
      <c r="D373" s="459" t="s">
        <v>23</v>
      </c>
      <c r="E373" s="459" t="s">
        <v>6</v>
      </c>
      <c r="F373" s="462">
        <v>24</v>
      </c>
      <c r="G373" s="463">
        <f t="shared" si="10"/>
        <v>0.4</v>
      </c>
      <c r="H373" s="464">
        <v>0</v>
      </c>
      <c r="I373" s="465">
        <v>0</v>
      </c>
      <c r="J373" s="479">
        <v>0</v>
      </c>
      <c r="K373" s="467">
        <v>0</v>
      </c>
      <c r="L373" s="468">
        <v>1</v>
      </c>
      <c r="M373" s="465">
        <v>0</v>
      </c>
      <c r="N373" s="468">
        <v>0</v>
      </c>
      <c r="O373" s="465">
        <v>0</v>
      </c>
      <c r="P373" s="480">
        <v>5.5555555555555552E-2</v>
      </c>
      <c r="Q373" s="465">
        <v>0</v>
      </c>
      <c r="R373" s="480">
        <v>0</v>
      </c>
      <c r="S373" s="465">
        <v>0</v>
      </c>
      <c r="T373" s="463">
        <f t="shared" si="11"/>
        <v>5.5555555555555552E-2</v>
      </c>
      <c r="U373" s="469"/>
      <c r="AA373" s="368"/>
      <c r="AD373" s="369"/>
    </row>
    <row r="374" spans="1:33">
      <c r="A374" s="458" t="s">
        <v>541</v>
      </c>
      <c r="B374" s="459" t="s">
        <v>75</v>
      </c>
      <c r="C374" s="459" t="s">
        <v>593</v>
      </c>
      <c r="D374" s="459" t="s">
        <v>197</v>
      </c>
      <c r="E374" s="459" t="s">
        <v>6</v>
      </c>
      <c r="F374" s="462">
        <v>24</v>
      </c>
      <c r="G374" s="463">
        <f t="shared" si="10"/>
        <v>0.4</v>
      </c>
      <c r="H374" s="464">
        <v>0</v>
      </c>
      <c r="I374" s="465">
        <v>0</v>
      </c>
      <c r="J374" s="479">
        <v>0</v>
      </c>
      <c r="K374" s="467">
        <v>0</v>
      </c>
      <c r="L374" s="468">
        <v>1</v>
      </c>
      <c r="M374" s="465">
        <v>0</v>
      </c>
      <c r="N374" s="468">
        <v>0</v>
      </c>
      <c r="O374" s="465">
        <v>0</v>
      </c>
      <c r="P374" s="480">
        <v>5.5555555555555552E-2</v>
      </c>
      <c r="Q374" s="465">
        <v>0</v>
      </c>
      <c r="R374" s="480">
        <v>0</v>
      </c>
      <c r="S374" s="465">
        <v>0</v>
      </c>
      <c r="T374" s="463">
        <f t="shared" si="11"/>
        <v>5.5555555555555552E-2</v>
      </c>
      <c r="U374" s="469"/>
      <c r="AA374" s="368"/>
      <c r="AD374" s="369"/>
    </row>
    <row r="375" spans="1:33">
      <c r="A375" s="458" t="s">
        <v>541</v>
      </c>
      <c r="B375" s="459" t="s">
        <v>80</v>
      </c>
      <c r="C375" s="459" t="s">
        <v>593</v>
      </c>
      <c r="D375" s="459" t="s">
        <v>131</v>
      </c>
      <c r="E375" s="459" t="s">
        <v>6</v>
      </c>
      <c r="F375" s="462">
        <v>24</v>
      </c>
      <c r="G375" s="463">
        <f t="shared" si="10"/>
        <v>0.4</v>
      </c>
      <c r="H375" s="464">
        <v>0</v>
      </c>
      <c r="I375" s="465">
        <v>0</v>
      </c>
      <c r="J375" s="479">
        <v>0</v>
      </c>
      <c r="K375" s="467">
        <v>0</v>
      </c>
      <c r="L375" s="468">
        <v>1</v>
      </c>
      <c r="M375" s="465">
        <v>0</v>
      </c>
      <c r="N375" s="468">
        <v>0</v>
      </c>
      <c r="O375" s="465">
        <v>0</v>
      </c>
      <c r="P375" s="480">
        <v>5.5555555555555552E-2</v>
      </c>
      <c r="Q375" s="465">
        <v>0</v>
      </c>
      <c r="R375" s="480">
        <v>0</v>
      </c>
      <c r="S375" s="465">
        <v>0</v>
      </c>
      <c r="T375" s="463">
        <f t="shared" si="11"/>
        <v>5.5555555555555552E-2</v>
      </c>
      <c r="U375" s="469"/>
      <c r="AA375" s="368"/>
      <c r="AD375" s="369"/>
    </row>
    <row r="376" spans="1:33">
      <c r="A376" s="458" t="s">
        <v>541</v>
      </c>
      <c r="B376" s="459" t="s">
        <v>24</v>
      </c>
      <c r="C376" s="459" t="s">
        <v>600</v>
      </c>
      <c r="D376" s="459" t="s">
        <v>25</v>
      </c>
      <c r="E376" s="459" t="s">
        <v>27</v>
      </c>
      <c r="F376" s="462">
        <v>6</v>
      </c>
      <c r="G376" s="463">
        <f t="shared" si="10"/>
        <v>6.0009000000000006</v>
      </c>
      <c r="H376" s="464">
        <v>0</v>
      </c>
      <c r="I376" s="465">
        <v>0</v>
      </c>
      <c r="J376" s="479">
        <v>0</v>
      </c>
      <c r="K376" s="467">
        <v>0</v>
      </c>
      <c r="L376" s="468">
        <v>1</v>
      </c>
      <c r="M376" s="465">
        <v>0</v>
      </c>
      <c r="N376" s="468">
        <v>1</v>
      </c>
      <c r="O376" s="465">
        <v>0</v>
      </c>
      <c r="P376" s="480">
        <v>1.6671666666666667</v>
      </c>
      <c r="Q376" s="465">
        <v>0</v>
      </c>
      <c r="R376" s="480">
        <v>1.6666666666666667</v>
      </c>
      <c r="S376" s="465">
        <v>0</v>
      </c>
      <c r="T376" s="463">
        <f t="shared" si="11"/>
        <v>3.3338333333333336</v>
      </c>
      <c r="U376" s="469"/>
      <c r="AA376" s="368"/>
      <c r="AD376" s="369"/>
    </row>
    <row r="377" spans="1:33">
      <c r="A377" s="458" t="s">
        <v>541</v>
      </c>
      <c r="B377" s="459" t="s">
        <v>34</v>
      </c>
      <c r="C377" s="459" t="s">
        <v>599</v>
      </c>
      <c r="D377" s="459" t="s">
        <v>448</v>
      </c>
      <c r="E377" s="459" t="s">
        <v>444</v>
      </c>
      <c r="F377" s="462">
        <v>6</v>
      </c>
      <c r="G377" s="463">
        <f t="shared" si="10"/>
        <v>27</v>
      </c>
      <c r="H377" s="464">
        <v>1</v>
      </c>
      <c r="I377" s="465">
        <v>0</v>
      </c>
      <c r="J377" s="479">
        <v>3</v>
      </c>
      <c r="K377" s="467">
        <v>0</v>
      </c>
      <c r="L377" s="468">
        <v>0</v>
      </c>
      <c r="M377" s="465">
        <v>0</v>
      </c>
      <c r="N377" s="468">
        <v>0</v>
      </c>
      <c r="O377" s="465">
        <v>0</v>
      </c>
      <c r="P377" s="480">
        <v>7.5</v>
      </c>
      <c r="Q377" s="465">
        <v>0</v>
      </c>
      <c r="R377" s="480">
        <v>2.5</v>
      </c>
      <c r="S377" s="465">
        <v>0</v>
      </c>
      <c r="T377" s="463">
        <f t="shared" si="11"/>
        <v>10</v>
      </c>
      <c r="U377" s="471"/>
      <c r="AA377" s="368"/>
      <c r="AD377" s="369"/>
    </row>
    <row r="378" spans="1:33">
      <c r="A378" s="458" t="s">
        <v>541</v>
      </c>
      <c r="B378" s="459" t="s">
        <v>34</v>
      </c>
      <c r="C378" s="459" t="s">
        <v>599</v>
      </c>
      <c r="D378" s="459" t="s">
        <v>449</v>
      </c>
      <c r="E378" s="459" t="s">
        <v>435</v>
      </c>
      <c r="F378" s="462">
        <v>7.5</v>
      </c>
      <c r="G378" s="463">
        <f t="shared" si="10"/>
        <v>45</v>
      </c>
      <c r="H378" s="464">
        <v>1</v>
      </c>
      <c r="I378" s="465">
        <v>0</v>
      </c>
      <c r="J378" s="479">
        <v>0</v>
      </c>
      <c r="K378" s="467">
        <v>0</v>
      </c>
      <c r="L378" s="468">
        <v>1</v>
      </c>
      <c r="M378" s="465">
        <v>0</v>
      </c>
      <c r="N378" s="468">
        <v>0</v>
      </c>
      <c r="O378" s="465">
        <v>0</v>
      </c>
      <c r="P378" s="480">
        <v>10</v>
      </c>
      <c r="Q378" s="465">
        <v>0</v>
      </c>
      <c r="R378" s="480">
        <v>0</v>
      </c>
      <c r="S378" s="465">
        <v>0</v>
      </c>
      <c r="T378" s="463">
        <f t="shared" si="11"/>
        <v>10</v>
      </c>
      <c r="U378" s="471"/>
      <c r="AA378" s="368"/>
      <c r="AD378" s="369"/>
    </row>
    <row r="379" spans="1:33">
      <c r="A379" s="458" t="s">
        <v>541</v>
      </c>
      <c r="B379" s="459" t="s">
        <v>34</v>
      </c>
      <c r="C379" s="459" t="s">
        <v>599</v>
      </c>
      <c r="D379" s="459" t="s">
        <v>449</v>
      </c>
      <c r="E379" s="459" t="s">
        <v>539</v>
      </c>
      <c r="F379" s="462">
        <v>7.5</v>
      </c>
      <c r="G379" s="463">
        <f t="shared" si="10"/>
        <v>2.25</v>
      </c>
      <c r="H379" s="464">
        <v>0</v>
      </c>
      <c r="I379" s="465">
        <v>0</v>
      </c>
      <c r="J379" s="479">
        <v>1</v>
      </c>
      <c r="K379" s="467">
        <v>0</v>
      </c>
      <c r="L379" s="468">
        <v>0</v>
      </c>
      <c r="M379" s="465">
        <v>0</v>
      </c>
      <c r="N379" s="468">
        <v>0</v>
      </c>
      <c r="O379" s="465">
        <v>0</v>
      </c>
      <c r="P379" s="480">
        <v>0</v>
      </c>
      <c r="Q379" s="465">
        <v>0</v>
      </c>
      <c r="R379" s="480">
        <v>1</v>
      </c>
      <c r="S379" s="465">
        <v>0</v>
      </c>
      <c r="T379" s="463">
        <f t="shared" si="11"/>
        <v>1</v>
      </c>
      <c r="U379" s="471"/>
      <c r="AA379" s="368"/>
      <c r="AD379" s="369"/>
    </row>
    <row r="380" spans="1:33">
      <c r="A380" s="458" t="s">
        <v>541</v>
      </c>
      <c r="B380" s="459" t="s">
        <v>34</v>
      </c>
      <c r="C380" s="459" t="s">
        <v>599</v>
      </c>
      <c r="D380" s="459" t="s">
        <v>450</v>
      </c>
      <c r="E380" s="459" t="s">
        <v>452</v>
      </c>
      <c r="F380" s="462">
        <v>7.5</v>
      </c>
      <c r="G380" s="463">
        <f t="shared" si="10"/>
        <v>54</v>
      </c>
      <c r="H380" s="464">
        <v>1</v>
      </c>
      <c r="I380" s="465">
        <v>0</v>
      </c>
      <c r="J380" s="479">
        <v>1</v>
      </c>
      <c r="K380" s="467">
        <v>0</v>
      </c>
      <c r="L380" s="468">
        <v>1</v>
      </c>
      <c r="M380" s="465">
        <v>0</v>
      </c>
      <c r="N380" s="468">
        <v>3</v>
      </c>
      <c r="O380" s="465">
        <v>0</v>
      </c>
      <c r="P380" s="480">
        <v>8</v>
      </c>
      <c r="Q380" s="465">
        <v>0</v>
      </c>
      <c r="R380" s="480">
        <v>2</v>
      </c>
      <c r="S380" s="465">
        <v>0</v>
      </c>
      <c r="T380" s="463">
        <f t="shared" si="11"/>
        <v>10</v>
      </c>
      <c r="U380" s="471"/>
      <c r="AA380" s="368"/>
      <c r="AD380" s="369"/>
    </row>
    <row r="381" spans="1:33">
      <c r="A381" s="458" t="s">
        <v>541</v>
      </c>
      <c r="B381" s="459" t="s">
        <v>34</v>
      </c>
      <c r="C381" s="459" t="s">
        <v>599</v>
      </c>
      <c r="D381" s="459" t="s">
        <v>453</v>
      </c>
      <c r="E381" s="459" t="s">
        <v>455</v>
      </c>
      <c r="F381" s="462">
        <v>7.5</v>
      </c>
      <c r="G381" s="463">
        <f t="shared" si="10"/>
        <v>54</v>
      </c>
      <c r="H381" s="464">
        <v>1</v>
      </c>
      <c r="I381" s="465">
        <v>0</v>
      </c>
      <c r="J381" s="479">
        <v>1</v>
      </c>
      <c r="K381" s="467">
        <v>0</v>
      </c>
      <c r="L381" s="468">
        <v>1</v>
      </c>
      <c r="M381" s="465">
        <v>0</v>
      </c>
      <c r="N381" s="468">
        <v>3</v>
      </c>
      <c r="O381" s="465">
        <v>0</v>
      </c>
      <c r="P381" s="480">
        <v>8</v>
      </c>
      <c r="Q381" s="465">
        <v>0</v>
      </c>
      <c r="R381" s="480">
        <v>2</v>
      </c>
      <c r="S381" s="465">
        <v>0</v>
      </c>
      <c r="T381" s="463">
        <f t="shared" si="11"/>
        <v>10</v>
      </c>
      <c r="U381" s="471"/>
      <c r="AA381" s="368"/>
      <c r="AD381" s="369"/>
    </row>
    <row r="382" spans="1:33">
      <c r="A382" s="458" t="s">
        <v>541</v>
      </c>
      <c r="B382" s="459" t="s">
        <v>70</v>
      </c>
      <c r="C382" s="459" t="s">
        <v>599</v>
      </c>
      <c r="D382" s="459" t="s">
        <v>456</v>
      </c>
      <c r="E382" s="459" t="s">
        <v>457</v>
      </c>
      <c r="F382" s="462">
        <v>5</v>
      </c>
      <c r="G382" s="463">
        <f t="shared" si="10"/>
        <v>20.25</v>
      </c>
      <c r="H382" s="464">
        <v>1</v>
      </c>
      <c r="I382" s="465">
        <v>0</v>
      </c>
      <c r="J382" s="479">
        <v>2</v>
      </c>
      <c r="K382" s="467">
        <v>0</v>
      </c>
      <c r="L382" s="468">
        <v>0</v>
      </c>
      <c r="M382" s="465">
        <v>0</v>
      </c>
      <c r="N382" s="468">
        <v>0</v>
      </c>
      <c r="O382" s="465">
        <v>0</v>
      </c>
      <c r="P382" s="480">
        <v>4.5</v>
      </c>
      <c r="Q382" s="465">
        <v>0</v>
      </c>
      <c r="R382" s="480">
        <v>4.5</v>
      </c>
      <c r="S382" s="465">
        <v>0</v>
      </c>
      <c r="T382" s="463">
        <f t="shared" si="11"/>
        <v>9</v>
      </c>
      <c r="U382" s="471"/>
      <c r="AA382" s="368"/>
      <c r="AD382" s="369"/>
    </row>
    <row r="383" spans="1:33">
      <c r="A383" s="458" t="s">
        <v>541</v>
      </c>
      <c r="B383" s="459" t="s">
        <v>9</v>
      </c>
      <c r="C383" s="459" t="s">
        <v>600</v>
      </c>
      <c r="D383" s="459" t="s">
        <v>29</v>
      </c>
      <c r="E383" s="459" t="s">
        <v>31</v>
      </c>
      <c r="F383" s="462">
        <v>12</v>
      </c>
      <c r="G383" s="463">
        <f t="shared" si="10"/>
        <v>0.06</v>
      </c>
      <c r="H383" s="464">
        <v>0</v>
      </c>
      <c r="I383" s="465">
        <v>0</v>
      </c>
      <c r="J383" s="479">
        <v>0</v>
      </c>
      <c r="K383" s="467">
        <v>0</v>
      </c>
      <c r="L383" s="468">
        <v>1</v>
      </c>
      <c r="M383" s="465">
        <v>0</v>
      </c>
      <c r="N383" s="468">
        <v>0</v>
      </c>
      <c r="O383" s="465">
        <v>0</v>
      </c>
      <c r="P383" s="480">
        <v>1.6666666666666666E-2</v>
      </c>
      <c r="Q383" s="465">
        <v>0</v>
      </c>
      <c r="R383" s="480">
        <v>0</v>
      </c>
      <c r="S383" s="465">
        <v>0</v>
      </c>
      <c r="T383" s="463">
        <f t="shared" si="11"/>
        <v>1.6666666666666666E-2</v>
      </c>
      <c r="U383" s="471"/>
      <c r="AA383" s="368"/>
      <c r="AD383" s="369"/>
    </row>
    <row r="384" spans="1:33">
      <c r="A384" s="458" t="s">
        <v>541</v>
      </c>
      <c r="B384" s="459" t="s">
        <v>3</v>
      </c>
      <c r="C384" s="459" t="s">
        <v>600</v>
      </c>
      <c r="D384" s="459" t="s">
        <v>29</v>
      </c>
      <c r="E384" s="459" t="s">
        <v>31</v>
      </c>
      <c r="F384" s="462">
        <v>12</v>
      </c>
      <c r="G384" s="463">
        <f t="shared" si="10"/>
        <v>0.06</v>
      </c>
      <c r="H384" s="464">
        <v>0</v>
      </c>
      <c r="I384" s="465">
        <v>0</v>
      </c>
      <c r="J384" s="479">
        <v>0</v>
      </c>
      <c r="K384" s="467">
        <v>0</v>
      </c>
      <c r="L384" s="468">
        <v>1</v>
      </c>
      <c r="M384" s="465">
        <v>0</v>
      </c>
      <c r="N384" s="468">
        <v>0</v>
      </c>
      <c r="O384" s="465">
        <v>0</v>
      </c>
      <c r="P384" s="480">
        <v>1.6666666666666666E-2</v>
      </c>
      <c r="Q384" s="465">
        <v>0</v>
      </c>
      <c r="R384" s="480">
        <v>0</v>
      </c>
      <c r="S384" s="465">
        <v>0</v>
      </c>
      <c r="T384" s="463">
        <f t="shared" si="11"/>
        <v>1.6666666666666666E-2</v>
      </c>
      <c r="U384" s="471"/>
      <c r="AA384" s="368"/>
      <c r="AD384" s="369"/>
    </row>
    <row r="385" spans="1:30">
      <c r="A385" s="458" t="s">
        <v>563</v>
      </c>
      <c r="B385" s="459" t="s">
        <v>9</v>
      </c>
      <c r="C385" s="459" t="s">
        <v>600</v>
      </c>
      <c r="D385" s="459" t="s">
        <v>403</v>
      </c>
      <c r="E385" s="459" t="s">
        <v>405</v>
      </c>
      <c r="F385" s="462">
        <v>6</v>
      </c>
      <c r="G385" s="463">
        <f t="shared" si="10"/>
        <v>9</v>
      </c>
      <c r="H385" s="464">
        <v>0.4</v>
      </c>
      <c r="I385" s="465">
        <v>0</v>
      </c>
      <c r="J385" s="479">
        <v>0.8</v>
      </c>
      <c r="K385" s="467">
        <v>0</v>
      </c>
      <c r="L385" s="468">
        <v>0</v>
      </c>
      <c r="M385" s="465">
        <v>0</v>
      </c>
      <c r="N385" s="468">
        <v>0</v>
      </c>
      <c r="O385" s="465">
        <v>0</v>
      </c>
      <c r="P385" s="480">
        <v>7.5</v>
      </c>
      <c r="Q385" s="465">
        <v>0</v>
      </c>
      <c r="R385" s="480">
        <v>2.5</v>
      </c>
      <c r="S385" s="465">
        <v>0</v>
      </c>
      <c r="T385" s="463">
        <f t="shared" si="11"/>
        <v>10</v>
      </c>
      <c r="U385" s="471"/>
      <c r="AA385" s="368"/>
      <c r="AD385" s="369"/>
    </row>
    <row r="386" spans="1:30">
      <c r="A386" s="458" t="s">
        <v>563</v>
      </c>
      <c r="B386" s="459" t="s">
        <v>75</v>
      </c>
      <c r="C386" s="459" t="s">
        <v>600</v>
      </c>
      <c r="D386" s="459" t="s">
        <v>403</v>
      </c>
      <c r="E386" s="459" t="s">
        <v>405</v>
      </c>
      <c r="F386" s="462">
        <v>6</v>
      </c>
      <c r="G386" s="463">
        <f t="shared" si="10"/>
        <v>9</v>
      </c>
      <c r="H386" s="464">
        <v>0.4</v>
      </c>
      <c r="I386" s="465">
        <v>0</v>
      </c>
      <c r="J386" s="479">
        <v>0.8</v>
      </c>
      <c r="K386" s="467">
        <v>0</v>
      </c>
      <c r="L386" s="468">
        <v>0</v>
      </c>
      <c r="M386" s="465">
        <v>0</v>
      </c>
      <c r="N386" s="468">
        <v>0</v>
      </c>
      <c r="O386" s="465">
        <v>0</v>
      </c>
      <c r="P386" s="480">
        <v>7.5</v>
      </c>
      <c r="Q386" s="465">
        <v>0</v>
      </c>
      <c r="R386" s="480">
        <v>2.5</v>
      </c>
      <c r="S386" s="465">
        <v>0</v>
      </c>
      <c r="T386" s="463">
        <f t="shared" si="11"/>
        <v>10</v>
      </c>
      <c r="U386" s="471"/>
      <c r="AA386" s="368"/>
      <c r="AD386" s="369"/>
    </row>
    <row r="387" spans="1:30">
      <c r="A387" s="458" t="s">
        <v>563</v>
      </c>
      <c r="B387" s="459" t="s">
        <v>34</v>
      </c>
      <c r="C387" s="459" t="s">
        <v>600</v>
      </c>
      <c r="D387" s="459" t="s">
        <v>403</v>
      </c>
      <c r="E387" s="459" t="s">
        <v>405</v>
      </c>
      <c r="F387" s="462">
        <v>6</v>
      </c>
      <c r="G387" s="463">
        <f t="shared" si="10"/>
        <v>9</v>
      </c>
      <c r="H387" s="464">
        <v>0.4</v>
      </c>
      <c r="I387" s="465">
        <v>0</v>
      </c>
      <c r="J387" s="479">
        <v>0.8</v>
      </c>
      <c r="K387" s="467">
        <v>0</v>
      </c>
      <c r="L387" s="468">
        <v>0</v>
      </c>
      <c r="M387" s="465">
        <v>0</v>
      </c>
      <c r="N387" s="468">
        <v>0</v>
      </c>
      <c r="O387" s="465">
        <v>0</v>
      </c>
      <c r="P387" s="480">
        <v>7.5</v>
      </c>
      <c r="Q387" s="465">
        <v>0</v>
      </c>
      <c r="R387" s="480">
        <v>2.5</v>
      </c>
      <c r="S387" s="465">
        <v>0</v>
      </c>
      <c r="T387" s="463">
        <f t="shared" si="11"/>
        <v>10</v>
      </c>
      <c r="U387" s="471"/>
      <c r="AA387" s="368"/>
      <c r="AD387" s="369"/>
    </row>
    <row r="388" spans="1:30">
      <c r="A388" s="458" t="s">
        <v>563</v>
      </c>
      <c r="B388" s="459" t="s">
        <v>80</v>
      </c>
      <c r="C388" s="459" t="s">
        <v>600</v>
      </c>
      <c r="D388" s="459" t="s">
        <v>403</v>
      </c>
      <c r="E388" s="459" t="s">
        <v>405</v>
      </c>
      <c r="F388" s="462">
        <v>6</v>
      </c>
      <c r="G388" s="463">
        <f t="shared" si="10"/>
        <v>9</v>
      </c>
      <c r="H388" s="464">
        <v>0.4</v>
      </c>
      <c r="I388" s="465">
        <v>0</v>
      </c>
      <c r="J388" s="479">
        <v>0.8</v>
      </c>
      <c r="K388" s="467">
        <v>0</v>
      </c>
      <c r="L388" s="468">
        <v>0</v>
      </c>
      <c r="M388" s="465">
        <v>0</v>
      </c>
      <c r="N388" s="468">
        <v>0</v>
      </c>
      <c r="O388" s="465">
        <v>0</v>
      </c>
      <c r="P388" s="480">
        <v>7.5</v>
      </c>
      <c r="Q388" s="465">
        <v>0</v>
      </c>
      <c r="R388" s="480">
        <v>2.5</v>
      </c>
      <c r="S388" s="465">
        <v>0</v>
      </c>
      <c r="T388" s="463">
        <f t="shared" si="11"/>
        <v>10</v>
      </c>
      <c r="U388" s="471"/>
      <c r="AA388" s="368"/>
      <c r="AD388" s="369"/>
    </row>
    <row r="389" spans="1:30">
      <c r="A389" s="458" t="s">
        <v>563</v>
      </c>
      <c r="B389" s="459" t="s">
        <v>3</v>
      </c>
      <c r="C389" s="459" t="s">
        <v>600</v>
      </c>
      <c r="D389" s="459" t="s">
        <v>403</v>
      </c>
      <c r="E389" s="459" t="s">
        <v>405</v>
      </c>
      <c r="F389" s="462">
        <v>6</v>
      </c>
      <c r="G389" s="463">
        <f t="shared" si="10"/>
        <v>9</v>
      </c>
      <c r="H389" s="464">
        <v>0.4</v>
      </c>
      <c r="I389" s="465">
        <v>0</v>
      </c>
      <c r="J389" s="479">
        <v>0.8</v>
      </c>
      <c r="K389" s="467">
        <v>0</v>
      </c>
      <c r="L389" s="468">
        <v>0</v>
      </c>
      <c r="M389" s="465">
        <v>0</v>
      </c>
      <c r="N389" s="468">
        <v>0</v>
      </c>
      <c r="O389" s="465">
        <v>0</v>
      </c>
      <c r="P389" s="480">
        <v>7.5</v>
      </c>
      <c r="Q389" s="465">
        <v>0</v>
      </c>
      <c r="R389" s="480">
        <v>2.5</v>
      </c>
      <c r="S389" s="465">
        <v>0</v>
      </c>
      <c r="T389" s="463">
        <f t="shared" si="11"/>
        <v>10</v>
      </c>
      <c r="U389" s="471"/>
      <c r="AA389" s="368"/>
      <c r="AD389" s="369"/>
    </row>
    <row r="390" spans="1:30">
      <c r="A390" s="458" t="s">
        <v>563</v>
      </c>
      <c r="B390" s="459" t="s">
        <v>9</v>
      </c>
      <c r="C390" s="459" t="s">
        <v>600</v>
      </c>
      <c r="D390" s="459" t="s">
        <v>406</v>
      </c>
      <c r="E390" s="459" t="s">
        <v>408</v>
      </c>
      <c r="F390" s="462">
        <v>6</v>
      </c>
      <c r="G390" s="463">
        <f t="shared" si="10"/>
        <v>7.1999999999999993</v>
      </c>
      <c r="H390" s="464">
        <v>0</v>
      </c>
      <c r="I390" s="465">
        <v>0</v>
      </c>
      <c r="J390" s="479">
        <v>0.4</v>
      </c>
      <c r="K390" s="467">
        <v>0</v>
      </c>
      <c r="L390" s="468">
        <v>0</v>
      </c>
      <c r="M390" s="465">
        <v>0</v>
      </c>
      <c r="N390" s="468">
        <v>0</v>
      </c>
      <c r="O390" s="465">
        <v>0</v>
      </c>
      <c r="P390" s="480">
        <v>0</v>
      </c>
      <c r="Q390" s="465">
        <v>0</v>
      </c>
      <c r="R390" s="480">
        <v>10</v>
      </c>
      <c r="S390" s="465">
        <v>0</v>
      </c>
      <c r="T390" s="463">
        <f t="shared" si="11"/>
        <v>10</v>
      </c>
      <c r="U390" s="471"/>
      <c r="AA390" s="368"/>
      <c r="AD390" s="369"/>
    </row>
    <row r="391" spans="1:30">
      <c r="A391" s="458" t="s">
        <v>563</v>
      </c>
      <c r="B391" s="459" t="s">
        <v>75</v>
      </c>
      <c r="C391" s="459" t="s">
        <v>600</v>
      </c>
      <c r="D391" s="459" t="s">
        <v>406</v>
      </c>
      <c r="E391" s="459" t="s">
        <v>408</v>
      </c>
      <c r="F391" s="462">
        <v>6</v>
      </c>
      <c r="G391" s="463">
        <f t="shared" si="10"/>
        <v>7.1999999999999993</v>
      </c>
      <c r="H391" s="464">
        <v>0</v>
      </c>
      <c r="I391" s="465">
        <v>0</v>
      </c>
      <c r="J391" s="479">
        <v>0.4</v>
      </c>
      <c r="K391" s="467">
        <v>0</v>
      </c>
      <c r="L391" s="468">
        <v>0</v>
      </c>
      <c r="M391" s="465">
        <v>0</v>
      </c>
      <c r="N391" s="468">
        <v>0</v>
      </c>
      <c r="O391" s="465">
        <v>0</v>
      </c>
      <c r="P391" s="480">
        <v>0</v>
      </c>
      <c r="Q391" s="465">
        <v>0</v>
      </c>
      <c r="R391" s="480">
        <v>10</v>
      </c>
      <c r="S391" s="465">
        <v>0</v>
      </c>
      <c r="T391" s="463">
        <f t="shared" si="11"/>
        <v>10</v>
      </c>
      <c r="U391" s="471"/>
      <c r="AA391" s="368"/>
      <c r="AD391" s="369"/>
    </row>
    <row r="392" spans="1:30">
      <c r="A392" s="458" t="s">
        <v>563</v>
      </c>
      <c r="B392" s="459" t="s">
        <v>34</v>
      </c>
      <c r="C392" s="459" t="s">
        <v>600</v>
      </c>
      <c r="D392" s="459" t="s">
        <v>406</v>
      </c>
      <c r="E392" s="459" t="s">
        <v>408</v>
      </c>
      <c r="F392" s="462">
        <v>6</v>
      </c>
      <c r="G392" s="463">
        <f t="shared" si="10"/>
        <v>7.1999999999999993</v>
      </c>
      <c r="H392" s="464">
        <v>0</v>
      </c>
      <c r="I392" s="465">
        <v>0</v>
      </c>
      <c r="J392" s="479">
        <v>0.4</v>
      </c>
      <c r="K392" s="467">
        <v>0</v>
      </c>
      <c r="L392" s="468">
        <v>0</v>
      </c>
      <c r="M392" s="465">
        <v>0</v>
      </c>
      <c r="N392" s="468">
        <v>0</v>
      </c>
      <c r="O392" s="465">
        <v>0</v>
      </c>
      <c r="P392" s="480">
        <v>0</v>
      </c>
      <c r="Q392" s="465">
        <v>0</v>
      </c>
      <c r="R392" s="480">
        <v>10</v>
      </c>
      <c r="S392" s="465">
        <v>0</v>
      </c>
      <c r="T392" s="463">
        <f t="shared" si="11"/>
        <v>10</v>
      </c>
      <c r="U392" s="471"/>
      <c r="AA392" s="368"/>
      <c r="AD392" s="369"/>
    </row>
    <row r="393" spans="1:30">
      <c r="A393" s="458" t="s">
        <v>563</v>
      </c>
      <c r="B393" s="459" t="s">
        <v>80</v>
      </c>
      <c r="C393" s="459" t="s">
        <v>600</v>
      </c>
      <c r="D393" s="459" t="s">
        <v>406</v>
      </c>
      <c r="E393" s="459" t="s">
        <v>408</v>
      </c>
      <c r="F393" s="462">
        <v>6</v>
      </c>
      <c r="G393" s="463">
        <f t="shared" si="10"/>
        <v>7.1999999999999993</v>
      </c>
      <c r="H393" s="464">
        <v>0</v>
      </c>
      <c r="I393" s="465">
        <v>0</v>
      </c>
      <c r="J393" s="479">
        <v>0.4</v>
      </c>
      <c r="K393" s="467">
        <v>0</v>
      </c>
      <c r="L393" s="468">
        <v>0</v>
      </c>
      <c r="M393" s="465">
        <v>0</v>
      </c>
      <c r="N393" s="468">
        <v>0</v>
      </c>
      <c r="O393" s="465">
        <v>0</v>
      </c>
      <c r="P393" s="480">
        <v>0</v>
      </c>
      <c r="Q393" s="465">
        <v>0</v>
      </c>
      <c r="R393" s="480">
        <v>10</v>
      </c>
      <c r="S393" s="465">
        <v>0</v>
      </c>
      <c r="T393" s="463">
        <f t="shared" si="11"/>
        <v>10</v>
      </c>
      <c r="U393" s="471"/>
      <c r="AA393" s="368"/>
      <c r="AD393" s="369"/>
    </row>
    <row r="394" spans="1:30">
      <c r="A394" s="458" t="s">
        <v>563</v>
      </c>
      <c r="B394" s="459" t="s">
        <v>3</v>
      </c>
      <c r="C394" s="459" t="s">
        <v>600</v>
      </c>
      <c r="D394" s="459" t="s">
        <v>406</v>
      </c>
      <c r="E394" s="459" t="s">
        <v>408</v>
      </c>
      <c r="F394" s="462">
        <v>6</v>
      </c>
      <c r="G394" s="463">
        <f t="shared" si="10"/>
        <v>7.1999999999999993</v>
      </c>
      <c r="H394" s="464">
        <v>0</v>
      </c>
      <c r="I394" s="465">
        <v>0</v>
      </c>
      <c r="J394" s="482">
        <v>0.4</v>
      </c>
      <c r="K394" s="467">
        <v>0</v>
      </c>
      <c r="L394" s="468">
        <v>0</v>
      </c>
      <c r="M394" s="465">
        <v>0</v>
      </c>
      <c r="N394" s="468">
        <v>0</v>
      </c>
      <c r="O394" s="465">
        <v>0</v>
      </c>
      <c r="P394" s="480">
        <v>0</v>
      </c>
      <c r="Q394" s="465">
        <v>0</v>
      </c>
      <c r="R394" s="480">
        <v>10</v>
      </c>
      <c r="S394" s="465">
        <v>0</v>
      </c>
      <c r="T394" s="463">
        <f t="shared" si="11"/>
        <v>10</v>
      </c>
      <c r="U394" s="471"/>
      <c r="AA394" s="368"/>
      <c r="AD394" s="369"/>
    </row>
    <row r="395" spans="1:30">
      <c r="A395" s="458" t="s">
        <v>563</v>
      </c>
      <c r="B395" s="459" t="s">
        <v>9</v>
      </c>
      <c r="C395" s="459" t="s">
        <v>600</v>
      </c>
      <c r="D395" s="459" t="s">
        <v>409</v>
      </c>
      <c r="E395" s="459" t="s">
        <v>411</v>
      </c>
      <c r="F395" s="462">
        <v>6</v>
      </c>
      <c r="G395" s="463">
        <f t="shared" si="10"/>
        <v>9</v>
      </c>
      <c r="H395" s="464">
        <v>0</v>
      </c>
      <c r="I395" s="465">
        <v>0</v>
      </c>
      <c r="J395" s="482">
        <v>0</v>
      </c>
      <c r="K395" s="467">
        <v>0</v>
      </c>
      <c r="L395" s="468">
        <v>0.4</v>
      </c>
      <c r="M395" s="465">
        <v>0</v>
      </c>
      <c r="N395" s="468">
        <v>0.8</v>
      </c>
      <c r="O395" s="465">
        <v>0</v>
      </c>
      <c r="P395" s="480">
        <v>7.5</v>
      </c>
      <c r="Q395" s="465">
        <v>0</v>
      </c>
      <c r="R395" s="480">
        <v>2.5</v>
      </c>
      <c r="S395" s="465">
        <v>0</v>
      </c>
      <c r="T395" s="463">
        <f t="shared" si="11"/>
        <v>10</v>
      </c>
      <c r="U395" s="471"/>
      <c r="AA395" s="368"/>
      <c r="AD395" s="369"/>
    </row>
    <row r="396" spans="1:30">
      <c r="A396" s="458" t="s">
        <v>563</v>
      </c>
      <c r="B396" s="459" t="s">
        <v>75</v>
      </c>
      <c r="C396" s="459" t="s">
        <v>600</v>
      </c>
      <c r="D396" s="459" t="s">
        <v>409</v>
      </c>
      <c r="E396" s="459" t="s">
        <v>411</v>
      </c>
      <c r="F396" s="462">
        <v>6</v>
      </c>
      <c r="G396" s="463">
        <f t="shared" si="10"/>
        <v>9</v>
      </c>
      <c r="H396" s="464">
        <v>0</v>
      </c>
      <c r="I396" s="465">
        <v>0</v>
      </c>
      <c r="J396" s="482">
        <v>0</v>
      </c>
      <c r="K396" s="467">
        <v>0</v>
      </c>
      <c r="L396" s="468">
        <v>0.4</v>
      </c>
      <c r="M396" s="465">
        <v>0</v>
      </c>
      <c r="N396" s="468">
        <v>0.8</v>
      </c>
      <c r="O396" s="465">
        <v>0</v>
      </c>
      <c r="P396" s="480">
        <v>7.5</v>
      </c>
      <c r="Q396" s="465">
        <v>0</v>
      </c>
      <c r="R396" s="480">
        <v>2.5</v>
      </c>
      <c r="S396" s="465">
        <v>0</v>
      </c>
      <c r="T396" s="463">
        <f t="shared" si="11"/>
        <v>10</v>
      </c>
      <c r="U396" s="471"/>
      <c r="AA396" s="368"/>
      <c r="AD396" s="369"/>
    </row>
    <row r="397" spans="1:30">
      <c r="A397" s="458" t="s">
        <v>563</v>
      </c>
      <c r="B397" s="459" t="s">
        <v>34</v>
      </c>
      <c r="C397" s="459" t="s">
        <v>600</v>
      </c>
      <c r="D397" s="459" t="s">
        <v>409</v>
      </c>
      <c r="E397" s="459" t="s">
        <v>411</v>
      </c>
      <c r="F397" s="462">
        <v>6</v>
      </c>
      <c r="G397" s="463">
        <f t="shared" si="10"/>
        <v>9</v>
      </c>
      <c r="H397" s="464">
        <v>0</v>
      </c>
      <c r="I397" s="465">
        <v>0</v>
      </c>
      <c r="J397" s="482">
        <v>0</v>
      </c>
      <c r="K397" s="467">
        <v>0</v>
      </c>
      <c r="L397" s="468">
        <v>0.4</v>
      </c>
      <c r="M397" s="465">
        <v>0</v>
      </c>
      <c r="N397" s="468">
        <v>0.8</v>
      </c>
      <c r="O397" s="465">
        <v>0</v>
      </c>
      <c r="P397" s="480">
        <v>7.5</v>
      </c>
      <c r="Q397" s="465">
        <v>0</v>
      </c>
      <c r="R397" s="480">
        <v>2.5</v>
      </c>
      <c r="S397" s="465">
        <v>0</v>
      </c>
      <c r="T397" s="463">
        <f t="shared" si="11"/>
        <v>10</v>
      </c>
      <c r="U397" s="471"/>
      <c r="AA397" s="368"/>
      <c r="AD397" s="369"/>
    </row>
    <row r="398" spans="1:30">
      <c r="A398" s="458" t="s">
        <v>563</v>
      </c>
      <c r="B398" s="459" t="s">
        <v>80</v>
      </c>
      <c r="C398" s="459" t="s">
        <v>600</v>
      </c>
      <c r="D398" s="459" t="s">
        <v>409</v>
      </c>
      <c r="E398" s="459" t="s">
        <v>411</v>
      </c>
      <c r="F398" s="462">
        <v>6</v>
      </c>
      <c r="G398" s="463">
        <f t="shared" si="10"/>
        <v>9</v>
      </c>
      <c r="H398" s="464">
        <v>0</v>
      </c>
      <c r="I398" s="465">
        <v>0</v>
      </c>
      <c r="J398" s="482">
        <v>0</v>
      </c>
      <c r="K398" s="467">
        <v>0</v>
      </c>
      <c r="L398" s="468">
        <v>0.4</v>
      </c>
      <c r="M398" s="465">
        <v>0</v>
      </c>
      <c r="N398" s="468">
        <v>0.8</v>
      </c>
      <c r="O398" s="465">
        <v>0</v>
      </c>
      <c r="P398" s="480">
        <v>7.5</v>
      </c>
      <c r="Q398" s="465">
        <v>0</v>
      </c>
      <c r="R398" s="480">
        <v>2.5</v>
      </c>
      <c r="S398" s="465">
        <v>0</v>
      </c>
      <c r="T398" s="463">
        <f t="shared" si="11"/>
        <v>10</v>
      </c>
      <c r="U398" s="471"/>
      <c r="AA398" s="368"/>
      <c r="AD398" s="369"/>
    </row>
    <row r="399" spans="1:30">
      <c r="A399" s="458" t="s">
        <v>563</v>
      </c>
      <c r="B399" s="459" t="s">
        <v>3</v>
      </c>
      <c r="C399" s="459" t="s">
        <v>600</v>
      </c>
      <c r="D399" s="459" t="s">
        <v>409</v>
      </c>
      <c r="E399" s="459" t="s">
        <v>411</v>
      </c>
      <c r="F399" s="462">
        <v>6</v>
      </c>
      <c r="G399" s="463">
        <f t="shared" si="10"/>
        <v>9</v>
      </c>
      <c r="H399" s="464">
        <v>0</v>
      </c>
      <c r="I399" s="465">
        <v>0</v>
      </c>
      <c r="J399" s="482">
        <v>0</v>
      </c>
      <c r="K399" s="467">
        <v>0</v>
      </c>
      <c r="L399" s="468">
        <v>0.4</v>
      </c>
      <c r="M399" s="465">
        <v>0</v>
      </c>
      <c r="N399" s="468">
        <v>0.8</v>
      </c>
      <c r="O399" s="465">
        <v>0</v>
      </c>
      <c r="P399" s="480">
        <v>7.5</v>
      </c>
      <c r="Q399" s="465">
        <v>0</v>
      </c>
      <c r="R399" s="480">
        <v>2.5</v>
      </c>
      <c r="S399" s="465">
        <v>0</v>
      </c>
      <c r="T399" s="463">
        <f t="shared" ref="T399:T401" si="12">SUM(P399:S399)</f>
        <v>10</v>
      </c>
      <c r="U399" s="471"/>
      <c r="AA399" s="368"/>
      <c r="AD399" s="380"/>
    </row>
    <row r="400" spans="1:30">
      <c r="A400" s="458" t="s">
        <v>563</v>
      </c>
      <c r="B400" s="459" t="s">
        <v>3</v>
      </c>
      <c r="C400" s="459" t="s">
        <v>600</v>
      </c>
      <c r="D400" s="459" t="s">
        <v>412</v>
      </c>
      <c r="E400" s="459" t="s">
        <v>414</v>
      </c>
      <c r="F400" s="462">
        <v>3</v>
      </c>
      <c r="G400" s="463">
        <f t="shared" ref="G400:G401" si="13">((((H400+L400)*P400)+((I400+M400)*Q400)+((J400+N400)*R400)+((K400+O400)*S400))*F400)/10*3</f>
        <v>18</v>
      </c>
      <c r="H400" s="464">
        <v>0</v>
      </c>
      <c r="I400" s="465">
        <v>0</v>
      </c>
      <c r="J400" s="482">
        <v>0</v>
      </c>
      <c r="K400" s="467">
        <v>0</v>
      </c>
      <c r="L400" s="468">
        <v>2</v>
      </c>
      <c r="M400" s="465">
        <v>0</v>
      </c>
      <c r="N400" s="468">
        <v>0</v>
      </c>
      <c r="O400" s="465">
        <v>0</v>
      </c>
      <c r="P400" s="480">
        <v>10</v>
      </c>
      <c r="Q400" s="465">
        <v>0</v>
      </c>
      <c r="R400" s="480">
        <v>0</v>
      </c>
      <c r="S400" s="465">
        <v>0</v>
      </c>
      <c r="T400" s="463">
        <f t="shared" si="12"/>
        <v>10</v>
      </c>
      <c r="U400" s="471"/>
      <c r="AA400" s="368"/>
      <c r="AD400" s="380"/>
    </row>
    <row r="401" spans="1:33">
      <c r="A401" s="458" t="s">
        <v>563</v>
      </c>
      <c r="B401" s="459" t="s">
        <v>24</v>
      </c>
      <c r="C401" s="459" t="s">
        <v>600</v>
      </c>
      <c r="D401" s="459" t="s">
        <v>25</v>
      </c>
      <c r="E401" s="459" t="s">
        <v>27</v>
      </c>
      <c r="F401" s="462">
        <v>6</v>
      </c>
      <c r="G401" s="463">
        <f t="shared" si="13"/>
        <v>8.9996999999999989</v>
      </c>
      <c r="H401" s="464">
        <v>0</v>
      </c>
      <c r="I401" s="465">
        <v>0</v>
      </c>
      <c r="J401" s="482">
        <v>0</v>
      </c>
      <c r="K401" s="467">
        <v>0</v>
      </c>
      <c r="L401" s="468">
        <v>1</v>
      </c>
      <c r="M401" s="465">
        <v>0</v>
      </c>
      <c r="N401" s="468">
        <v>1</v>
      </c>
      <c r="O401" s="465">
        <v>0</v>
      </c>
      <c r="P401" s="480">
        <v>3.3331666666666666</v>
      </c>
      <c r="Q401" s="465">
        <v>0</v>
      </c>
      <c r="R401" s="480">
        <v>1.6666666666666667</v>
      </c>
      <c r="S401" s="465">
        <v>0</v>
      </c>
      <c r="T401" s="463">
        <f t="shared" si="12"/>
        <v>4.9998333333333331</v>
      </c>
      <c r="U401" s="471"/>
    </row>
    <row r="402" spans="1:33" ht="15">
      <c r="G402" s="442">
        <f>SUM(G15:G401)</f>
        <v>7466.2500000000009</v>
      </c>
      <c r="W402" s="96"/>
      <c r="X402" s="96"/>
      <c r="Y402" s="96"/>
      <c r="Z402" s="422"/>
      <c r="AA402" s="423"/>
      <c r="AB402" s="96"/>
      <c r="AC402" s="424"/>
      <c r="AD402" s="425"/>
    </row>
    <row r="403" spans="1:33" ht="15">
      <c r="W403" s="96"/>
      <c r="X403" s="96"/>
      <c r="Y403" s="96"/>
      <c r="Z403" s="422"/>
      <c r="AA403" s="423"/>
      <c r="AB403" s="96"/>
      <c r="AC403" s="95"/>
      <c r="AD403" s="375"/>
      <c r="AE403" s="375"/>
    </row>
    <row r="404" spans="1:33" ht="15">
      <c r="W404" s="96"/>
      <c r="X404" s="96"/>
      <c r="Y404" s="96"/>
      <c r="Z404" s="422"/>
      <c r="AA404" s="423"/>
      <c r="AC404" s="428"/>
      <c r="AD404" s="425"/>
      <c r="AE404" s="425"/>
    </row>
    <row r="405" spans="1:33" ht="15">
      <c r="W405" s="96"/>
      <c r="X405" s="96"/>
      <c r="Y405" s="429"/>
      <c r="Z405" s="430"/>
      <c r="AA405" s="431"/>
      <c r="AB405" s="429"/>
      <c r="AC405" s="432"/>
      <c r="AD405" s="433"/>
      <c r="AE405" s="434"/>
    </row>
    <row r="406" spans="1:33" ht="15">
      <c r="W406" s="96"/>
      <c r="X406" s="96"/>
      <c r="Y406" s="96"/>
      <c r="Z406" s="422"/>
      <c r="AA406" s="423"/>
      <c r="AB406" s="406"/>
      <c r="AC406" s="426"/>
      <c r="AD406" s="381"/>
      <c r="AE406" s="433"/>
    </row>
    <row r="407" spans="1:33" ht="15">
      <c r="W407" s="96"/>
      <c r="X407" s="96"/>
      <c r="Y407" s="96"/>
      <c r="Z407" s="422"/>
      <c r="AA407" s="423"/>
      <c r="AB407" s="406"/>
      <c r="AC407" s="426"/>
      <c r="AD407" s="381"/>
    </row>
    <row r="408" spans="1:33" ht="14.25">
      <c r="AB408" s="406"/>
      <c r="AC408" s="435"/>
      <c r="AD408" s="436"/>
    </row>
    <row r="412" spans="1:33">
      <c r="W412" s="387"/>
      <c r="X412" s="387"/>
      <c r="Y412" s="387"/>
      <c r="Z412" s="386"/>
      <c r="AA412" s="388"/>
      <c r="AB412" s="387"/>
      <c r="AC412" s="387"/>
      <c r="AD412" s="385"/>
    </row>
    <row r="413" spans="1:33">
      <c r="AA413" s="368"/>
      <c r="AD413" s="369"/>
      <c r="AE413" s="414"/>
      <c r="AF413" s="414"/>
      <c r="AG413" s="420"/>
    </row>
    <row r="414" spans="1:33">
      <c r="AA414" s="368"/>
      <c r="AD414" s="369"/>
      <c r="AE414" s="414"/>
      <c r="AF414" s="414"/>
      <c r="AG414" s="420"/>
    </row>
    <row r="415" spans="1:33">
      <c r="AA415" s="368"/>
      <c r="AD415" s="369"/>
      <c r="AE415" s="414"/>
      <c r="AF415" s="414"/>
      <c r="AG415" s="420"/>
    </row>
    <row r="416" spans="1:33">
      <c r="AA416" s="368"/>
      <c r="AD416" s="369"/>
    </row>
    <row r="417" spans="27:30">
      <c r="AA417" s="368"/>
      <c r="AD417" s="369"/>
    </row>
    <row r="418" spans="27:30">
      <c r="AA418" s="368"/>
      <c r="AD418" s="369"/>
    </row>
    <row r="419" spans="27:30">
      <c r="AA419" s="368"/>
      <c r="AD419" s="369"/>
    </row>
    <row r="420" spans="27:30">
      <c r="AA420" s="368"/>
      <c r="AD420" s="369"/>
    </row>
    <row r="421" spans="27:30">
      <c r="AA421" s="368"/>
      <c r="AD421" s="369"/>
    </row>
    <row r="422" spans="27:30">
      <c r="AA422" s="368"/>
      <c r="AD422" s="369"/>
    </row>
    <row r="423" spans="27:30">
      <c r="AA423" s="368"/>
      <c r="AD423" s="369"/>
    </row>
    <row r="424" spans="27:30">
      <c r="AA424" s="368"/>
      <c r="AD424" s="369"/>
    </row>
    <row r="425" spans="27:30">
      <c r="AA425" s="368"/>
      <c r="AD425" s="369"/>
    </row>
    <row r="426" spans="27:30">
      <c r="AA426" s="368"/>
      <c r="AD426" s="369"/>
    </row>
    <row r="427" spans="27:30">
      <c r="AA427" s="368"/>
      <c r="AD427" s="369"/>
    </row>
    <row r="428" spans="27:30">
      <c r="AA428" s="368"/>
      <c r="AD428" s="369"/>
    </row>
    <row r="429" spans="27:30">
      <c r="AD429" s="437"/>
    </row>
  </sheetData>
  <mergeCells count="19">
    <mergeCell ref="A7:U7"/>
    <mergeCell ref="A1:T1"/>
    <mergeCell ref="A3:O3"/>
    <mergeCell ref="A4:O4"/>
    <mergeCell ref="A5:T5"/>
    <mergeCell ref="A6:T6"/>
    <mergeCell ref="P12:T12"/>
    <mergeCell ref="U12:U14"/>
    <mergeCell ref="P13:T13"/>
    <mergeCell ref="A8:U8"/>
    <mergeCell ref="A12:A14"/>
    <mergeCell ref="B12:B14"/>
    <mergeCell ref="C12:C14"/>
    <mergeCell ref="D12:D14"/>
    <mergeCell ref="E12:E14"/>
    <mergeCell ref="F12:F14"/>
    <mergeCell ref="G12:G14"/>
    <mergeCell ref="H12:K13"/>
    <mergeCell ref="L12:O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7"/>
  <sheetViews>
    <sheetView workbookViewId="0">
      <pane ySplit="2" topLeftCell="A3" activePane="bottomLeft" state="frozen"/>
      <selection pane="bottomLeft"/>
    </sheetView>
  </sheetViews>
  <sheetFormatPr baseColWidth="10" defaultColWidth="11.42578125" defaultRowHeight="12.75"/>
  <cols>
    <col min="1" max="1" width="3.85546875" customWidth="1"/>
    <col min="2" max="2" width="11.28515625" customWidth="1"/>
    <col min="3" max="3" width="92.42578125" customWidth="1"/>
    <col min="4" max="4" width="9.7109375" style="363" customWidth="1"/>
    <col min="5" max="5" width="9.42578125" style="363" customWidth="1"/>
    <col min="6" max="6" width="6.7109375" style="363" customWidth="1"/>
    <col min="7" max="7" width="48.7109375" style="363" customWidth="1"/>
    <col min="8" max="8" width="7.5703125" style="364" customWidth="1"/>
    <col min="9" max="10" width="10.5703125" style="366" customWidth="1"/>
    <col min="11" max="11" width="5.7109375" style="366" customWidth="1"/>
    <col min="12" max="13" width="8.7109375" style="365" customWidth="1"/>
    <col min="14" max="14" width="8.7109375" style="365" hidden="1" customWidth="1"/>
    <col min="15" max="15" width="8.7109375" style="365" customWidth="1"/>
    <col min="16" max="16" width="9" style="366" hidden="1" customWidth="1"/>
    <col min="17" max="18" width="9" style="365" hidden="1" customWidth="1"/>
    <col min="19" max="21" width="9" style="365" customWidth="1"/>
    <col min="22" max="22" width="6.7109375" style="366" customWidth="1"/>
    <col min="23" max="23" width="6.7109375" style="367" customWidth="1"/>
    <col min="24" max="24" width="6.7109375" style="367" hidden="1" customWidth="1"/>
    <col min="25" max="25" width="6.7109375" style="367" customWidth="1"/>
    <col min="26" max="26" width="6.7109375" style="366" hidden="1" customWidth="1"/>
    <col min="27" max="27" width="6.7109375" style="366" customWidth="1"/>
    <col min="28" max="28" width="6.7109375" style="367" customWidth="1"/>
    <col min="29" max="29" width="6.7109375" style="367" hidden="1" customWidth="1"/>
    <col min="30" max="30" width="6.7109375" style="367" customWidth="1"/>
    <col min="31" max="31" width="5" style="363" hidden="1" customWidth="1"/>
    <col min="32" max="32" width="8.7109375" style="421" hidden="1" customWidth="1"/>
    <col min="33" max="34" width="8.7109375" style="367" customWidth="1"/>
    <col min="35" max="35" width="10.7109375" style="371" customWidth="1"/>
    <col min="36" max="36" width="11.140625" style="365" customWidth="1"/>
    <col min="37" max="37" width="24" style="365" customWidth="1"/>
    <col min="38" max="38" width="23.85546875" style="389" customWidth="1"/>
    <col min="39" max="39" width="9.28515625" style="389" customWidth="1"/>
    <col min="40" max="40" width="10" style="391" customWidth="1"/>
  </cols>
  <sheetData>
    <row r="1" spans="1:40" s="148" customFormat="1">
      <c r="A1" s="3"/>
      <c r="B1"/>
      <c r="C1"/>
      <c r="D1" s="491"/>
      <c r="E1" s="491"/>
      <c r="F1" s="491"/>
      <c r="G1" s="491"/>
      <c r="H1" s="491"/>
      <c r="I1" s="492"/>
      <c r="J1" s="492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2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</row>
    <row r="2" spans="1:40" ht="57" customHeight="1">
      <c r="B2" s="503" t="s">
        <v>775</v>
      </c>
      <c r="C2" s="504" t="s">
        <v>776</v>
      </c>
      <c r="D2" s="493"/>
      <c r="E2" s="493"/>
      <c r="F2" s="383"/>
      <c r="G2" s="384"/>
      <c r="H2" s="494"/>
      <c r="I2" s="484"/>
      <c r="J2" s="484"/>
      <c r="K2" s="386"/>
      <c r="L2" s="385"/>
      <c r="M2" s="385"/>
      <c r="N2" s="385"/>
      <c r="O2" s="385"/>
      <c r="P2" s="386"/>
      <c r="Q2" s="385"/>
      <c r="R2" s="385"/>
      <c r="S2" s="495"/>
      <c r="T2" s="495"/>
      <c r="U2" s="495"/>
      <c r="V2" s="386"/>
      <c r="W2" s="496"/>
      <c r="X2" s="496"/>
      <c r="Y2" s="496"/>
      <c r="Z2" s="386"/>
      <c r="AA2" s="386"/>
      <c r="AB2" s="496"/>
      <c r="AC2" s="496"/>
      <c r="AD2" s="496"/>
      <c r="AE2" s="386"/>
      <c r="AF2" s="388"/>
      <c r="AG2" s="387"/>
      <c r="AH2" s="387"/>
      <c r="AI2" s="385"/>
      <c r="AJ2" s="484"/>
      <c r="AK2" s="484"/>
    </row>
    <row r="3" spans="1:40">
      <c r="B3" s="505" t="s">
        <v>9</v>
      </c>
      <c r="C3" s="506" t="s">
        <v>496</v>
      </c>
      <c r="I3" s="365"/>
      <c r="J3" s="365"/>
      <c r="AF3" s="368"/>
      <c r="AI3" s="369"/>
      <c r="AJ3" s="367"/>
      <c r="AK3" s="367"/>
    </row>
    <row r="4" spans="1:40" ht="15.75">
      <c r="B4" s="507" t="s">
        <v>75</v>
      </c>
      <c r="C4" s="508" t="s">
        <v>497</v>
      </c>
      <c r="I4" s="365"/>
      <c r="J4" s="365"/>
      <c r="AF4" s="368"/>
      <c r="AI4" s="369"/>
      <c r="AJ4" s="385"/>
      <c r="AK4" s="385"/>
      <c r="AL4" s="392"/>
      <c r="AM4" s="393"/>
    </row>
    <row r="5" spans="1:40" ht="15.75">
      <c r="B5" s="507" t="s">
        <v>34</v>
      </c>
      <c r="C5" s="508" t="s">
        <v>498</v>
      </c>
      <c r="I5" s="365"/>
      <c r="J5" s="365"/>
      <c r="AF5" s="368"/>
      <c r="AI5" s="369"/>
      <c r="AJ5" s="385"/>
      <c r="AK5" s="385"/>
      <c r="AL5" s="394"/>
      <c r="AM5" s="395"/>
    </row>
    <row r="6" spans="1:40" ht="15.75">
      <c r="B6" s="507" t="s">
        <v>80</v>
      </c>
      <c r="C6" s="508" t="s">
        <v>499</v>
      </c>
      <c r="I6" s="365"/>
      <c r="J6" s="365"/>
      <c r="AF6" s="368"/>
      <c r="AI6" s="369"/>
      <c r="AJ6" s="385"/>
      <c r="AK6" s="385"/>
      <c r="AL6" s="394"/>
      <c r="AM6" s="395"/>
    </row>
    <row r="7" spans="1:40">
      <c r="B7" s="507" t="s">
        <v>3</v>
      </c>
      <c r="C7" s="508" t="s">
        <v>500</v>
      </c>
      <c r="I7" s="365"/>
      <c r="J7" s="365"/>
      <c r="AF7" s="368"/>
      <c r="AI7" s="369"/>
      <c r="AJ7" s="367"/>
      <c r="AK7" s="367"/>
      <c r="AL7" s="365"/>
      <c r="AN7" s="389"/>
    </row>
    <row r="8" spans="1:40">
      <c r="B8" s="507" t="s">
        <v>70</v>
      </c>
      <c r="C8" s="508" t="s">
        <v>501</v>
      </c>
      <c r="I8" s="365"/>
      <c r="J8" s="365"/>
      <c r="AF8" s="368"/>
      <c r="AI8" s="369"/>
      <c r="AJ8" s="385"/>
      <c r="AK8" s="385"/>
      <c r="AN8" s="389"/>
    </row>
    <row r="9" spans="1:40" ht="15.75">
      <c r="B9" s="507" t="s">
        <v>564</v>
      </c>
      <c r="C9" s="508" t="s">
        <v>777</v>
      </c>
      <c r="I9" s="365"/>
      <c r="J9" s="365"/>
      <c r="AF9" s="368"/>
      <c r="AI9" s="369"/>
      <c r="AJ9" s="385"/>
      <c r="AK9" s="385"/>
      <c r="AL9" s="392"/>
      <c r="AN9" s="389"/>
    </row>
    <row r="10" spans="1:40">
      <c r="B10" s="509" t="s">
        <v>24</v>
      </c>
      <c r="C10" s="510" t="s">
        <v>601</v>
      </c>
      <c r="E10" s="362"/>
      <c r="I10" s="365"/>
      <c r="J10" s="365"/>
      <c r="AF10" s="368"/>
      <c r="AI10" s="369"/>
      <c r="AJ10" s="367"/>
      <c r="AK10" s="367"/>
      <c r="AN10" s="389"/>
    </row>
    <row r="11" spans="1:40">
      <c r="I11" s="365"/>
      <c r="J11" s="365"/>
      <c r="AF11" s="368"/>
      <c r="AI11" s="369"/>
      <c r="AJ11" s="385"/>
      <c r="AK11" s="385"/>
      <c r="AN11" s="389"/>
    </row>
    <row r="12" spans="1:40">
      <c r="I12" s="365"/>
      <c r="J12" s="365"/>
      <c r="AF12" s="368"/>
      <c r="AI12" s="369"/>
      <c r="AJ12" s="385"/>
      <c r="AK12" s="385"/>
      <c r="AN12" s="389"/>
    </row>
    <row r="13" spans="1:40">
      <c r="I13" s="365"/>
      <c r="J13" s="365"/>
      <c r="AF13" s="368"/>
      <c r="AI13" s="369"/>
      <c r="AJ13" s="385"/>
      <c r="AK13" s="385"/>
      <c r="AN13" s="389"/>
    </row>
    <row r="14" spans="1:40">
      <c r="I14" s="365"/>
      <c r="J14" s="365"/>
      <c r="AF14" s="368"/>
      <c r="AI14" s="369"/>
      <c r="AJ14" s="385"/>
      <c r="AK14" s="385"/>
      <c r="AN14" s="389"/>
    </row>
    <row r="15" spans="1:40" ht="15.75">
      <c r="I15" s="365"/>
      <c r="J15" s="365"/>
      <c r="AF15" s="368"/>
      <c r="AI15" s="369"/>
      <c r="AJ15" s="385"/>
      <c r="AK15" s="385"/>
      <c r="AL15" s="394"/>
      <c r="AM15" s="485"/>
      <c r="AN15" s="389"/>
    </row>
    <row r="16" spans="1:40">
      <c r="I16" s="365"/>
      <c r="J16" s="365"/>
      <c r="AF16" s="368"/>
      <c r="AI16" s="369"/>
      <c r="AJ16" s="385"/>
      <c r="AK16" s="385"/>
      <c r="AN16" s="389"/>
    </row>
    <row r="17" spans="1:40" ht="15.75">
      <c r="I17" s="365"/>
      <c r="J17" s="365"/>
      <c r="AF17" s="368"/>
      <c r="AI17" s="369"/>
      <c r="AJ17" s="385"/>
      <c r="AK17" s="385"/>
      <c r="AL17" s="398"/>
      <c r="AM17" s="486"/>
      <c r="AN17" s="389"/>
    </row>
    <row r="18" spans="1:40" ht="15.75">
      <c r="I18" s="365"/>
      <c r="J18" s="365"/>
      <c r="AF18" s="368"/>
      <c r="AI18" s="369"/>
      <c r="AJ18" s="385"/>
      <c r="AK18" s="385"/>
      <c r="AL18" s="400"/>
      <c r="AM18" s="397"/>
    </row>
    <row r="19" spans="1:40">
      <c r="I19" s="365"/>
      <c r="J19" s="365"/>
      <c r="AF19" s="368"/>
      <c r="AI19" s="369"/>
      <c r="AJ19" s="385"/>
      <c r="AK19" s="385"/>
    </row>
    <row r="20" spans="1:40">
      <c r="I20" s="365"/>
      <c r="J20" s="365"/>
      <c r="AF20" s="368"/>
      <c r="AI20" s="369"/>
      <c r="AJ20" s="385"/>
      <c r="AK20" s="385"/>
    </row>
    <row r="21" spans="1:40">
      <c r="I21" s="365"/>
      <c r="J21" s="365"/>
      <c r="AF21" s="368"/>
      <c r="AI21" s="369"/>
      <c r="AJ21" s="385"/>
      <c r="AK21" s="385"/>
    </row>
    <row r="22" spans="1:40">
      <c r="I22" s="365"/>
      <c r="J22" s="365"/>
      <c r="AF22" s="368"/>
      <c r="AI22" s="369"/>
      <c r="AJ22" s="367"/>
      <c r="AK22" s="367"/>
    </row>
    <row r="23" spans="1:40">
      <c r="I23" s="365"/>
      <c r="J23" s="365"/>
      <c r="AF23" s="368"/>
      <c r="AI23" s="369"/>
      <c r="AJ23" s="385"/>
      <c r="AK23" s="385"/>
    </row>
    <row r="24" spans="1:40">
      <c r="I24" s="365"/>
      <c r="J24" s="365"/>
      <c r="AF24" s="368"/>
      <c r="AI24" s="369"/>
      <c r="AJ24" s="367"/>
      <c r="AK24" s="367"/>
    </row>
    <row r="25" spans="1:40" s="150" customFormat="1">
      <c r="A25"/>
      <c r="B25"/>
      <c r="C25"/>
      <c r="D25" s="498"/>
      <c r="E25" s="498"/>
      <c r="F25" s="498"/>
      <c r="G25" s="498"/>
      <c r="H25" s="499"/>
      <c r="I25" s="411"/>
      <c r="J25" s="411"/>
      <c r="K25" s="418"/>
      <c r="L25" s="411"/>
      <c r="M25" s="411"/>
      <c r="N25" s="411"/>
      <c r="O25" s="411"/>
      <c r="P25" s="418"/>
      <c r="Q25" s="411"/>
      <c r="R25" s="411"/>
      <c r="S25" s="411"/>
      <c r="T25" s="411"/>
      <c r="U25" s="411"/>
      <c r="V25" s="418"/>
      <c r="W25" s="488"/>
      <c r="X25" s="488"/>
      <c r="Y25" s="488"/>
      <c r="Z25" s="418"/>
      <c r="AA25" s="418"/>
      <c r="AB25" s="488"/>
      <c r="AC25" s="488"/>
      <c r="AD25" s="488"/>
      <c r="AE25" s="498"/>
      <c r="AF25" s="405"/>
      <c r="AG25" s="488"/>
      <c r="AH25" s="488"/>
      <c r="AI25" s="500"/>
      <c r="AJ25" s="487"/>
      <c r="AK25" s="487"/>
      <c r="AL25" s="410"/>
      <c r="AM25" s="410"/>
      <c r="AN25" s="498"/>
    </row>
    <row r="26" spans="1:40" ht="15.75">
      <c r="I26" s="365"/>
      <c r="J26" s="365"/>
      <c r="AF26" s="368"/>
      <c r="AI26" s="369"/>
      <c r="AJ26" s="385"/>
      <c r="AK26" s="385"/>
      <c r="AL26" s="402"/>
      <c r="AM26" s="395"/>
    </row>
    <row r="27" spans="1:40" ht="15.75">
      <c r="I27" s="365"/>
      <c r="J27" s="365"/>
      <c r="AF27" s="368"/>
      <c r="AI27" s="369"/>
      <c r="AJ27" s="385"/>
      <c r="AK27" s="385"/>
      <c r="AL27" s="394"/>
      <c r="AM27" s="395"/>
    </row>
    <row r="28" spans="1:40" ht="15.75">
      <c r="I28" s="365"/>
      <c r="J28" s="365"/>
      <c r="AF28" s="368"/>
      <c r="AI28" s="369"/>
      <c r="AJ28" s="385"/>
      <c r="AK28" s="385"/>
      <c r="AL28" s="394"/>
      <c r="AM28" s="395"/>
    </row>
    <row r="29" spans="1:40">
      <c r="I29" s="365"/>
      <c r="J29" s="365"/>
      <c r="AF29" s="368"/>
      <c r="AI29" s="369"/>
      <c r="AJ29" s="385"/>
      <c r="AK29" s="385"/>
      <c r="AL29" s="365"/>
      <c r="AM29" s="396"/>
    </row>
    <row r="30" spans="1:40">
      <c r="I30" s="365"/>
      <c r="J30" s="365"/>
      <c r="AF30" s="368"/>
      <c r="AI30" s="369"/>
      <c r="AJ30" s="367"/>
      <c r="AK30" s="367"/>
    </row>
    <row r="31" spans="1:40" ht="15.75">
      <c r="I31" s="365"/>
      <c r="J31" s="365"/>
      <c r="AF31" s="368"/>
      <c r="AI31" s="369"/>
      <c r="AJ31" s="385"/>
      <c r="AK31" s="385"/>
      <c r="AL31" s="392"/>
      <c r="AM31" s="395"/>
    </row>
    <row r="32" spans="1:40">
      <c r="I32" s="365"/>
      <c r="J32" s="365"/>
      <c r="AF32" s="368"/>
      <c r="AI32" s="369"/>
      <c r="AJ32" s="385"/>
      <c r="AK32" s="385"/>
      <c r="AM32" s="396"/>
    </row>
    <row r="33" spans="1:40">
      <c r="I33" s="365"/>
      <c r="J33" s="365"/>
      <c r="AF33" s="368"/>
      <c r="AI33" s="369"/>
      <c r="AJ33" s="385"/>
      <c r="AK33" s="385"/>
    </row>
    <row r="34" spans="1:40">
      <c r="I34" s="365"/>
      <c r="J34" s="365"/>
      <c r="AF34" s="368"/>
      <c r="AI34" s="369"/>
      <c r="AJ34" s="367"/>
      <c r="AK34" s="367"/>
    </row>
    <row r="35" spans="1:40">
      <c r="I35" s="365"/>
      <c r="J35" s="365"/>
      <c r="AF35" s="368"/>
      <c r="AI35" s="369"/>
      <c r="AJ35" s="385"/>
      <c r="AK35" s="385"/>
    </row>
    <row r="36" spans="1:40">
      <c r="I36" s="365"/>
      <c r="J36" s="365"/>
      <c r="AF36" s="368"/>
      <c r="AI36" s="369"/>
      <c r="AJ36" s="385"/>
      <c r="AK36" s="385"/>
    </row>
    <row r="37" spans="1:40" ht="15.75">
      <c r="I37" s="365"/>
      <c r="J37" s="365"/>
      <c r="AF37" s="368"/>
      <c r="AI37" s="369"/>
      <c r="AJ37" s="385"/>
      <c r="AK37" s="385"/>
      <c r="AL37" s="394"/>
      <c r="AM37" s="397"/>
      <c r="AN37" s="427"/>
    </row>
    <row r="38" spans="1:40">
      <c r="I38" s="365"/>
      <c r="J38" s="365"/>
      <c r="AF38" s="368"/>
      <c r="AI38" s="369"/>
      <c r="AJ38" s="385"/>
      <c r="AK38" s="385"/>
      <c r="AM38" s="396"/>
    </row>
    <row r="39" spans="1:40" ht="15.75">
      <c r="I39" s="365"/>
      <c r="J39" s="365"/>
      <c r="AF39" s="368"/>
      <c r="AI39" s="369"/>
      <c r="AJ39" s="385"/>
      <c r="AK39" s="385"/>
      <c r="AL39" s="398"/>
      <c r="AM39" s="399"/>
      <c r="AN39" s="396"/>
    </row>
    <row r="40" spans="1:40" ht="15.75">
      <c r="I40" s="365"/>
      <c r="J40" s="365"/>
      <c r="AF40" s="368"/>
      <c r="AI40" s="369"/>
      <c r="AJ40" s="385"/>
      <c r="AK40" s="385"/>
      <c r="AL40" s="400"/>
      <c r="AM40" s="397"/>
      <c r="AN40" s="396"/>
    </row>
    <row r="41" spans="1:40">
      <c r="I41" s="365"/>
      <c r="J41" s="365"/>
      <c r="AF41" s="368"/>
      <c r="AI41" s="369"/>
      <c r="AJ41" s="385"/>
      <c r="AK41" s="385"/>
    </row>
    <row r="42" spans="1:40">
      <c r="I42" s="365"/>
      <c r="J42" s="365"/>
      <c r="AF42" s="368"/>
      <c r="AI42" s="369"/>
      <c r="AJ42" s="385"/>
      <c r="AK42" s="385"/>
      <c r="AN42" s="389"/>
    </row>
    <row r="43" spans="1:40">
      <c r="I43" s="365"/>
      <c r="J43" s="365"/>
      <c r="AF43" s="368"/>
      <c r="AI43" s="369"/>
      <c r="AJ43" s="367"/>
      <c r="AK43" s="367"/>
      <c r="AN43" s="389"/>
    </row>
    <row r="44" spans="1:40">
      <c r="I44" s="365"/>
      <c r="J44" s="365"/>
      <c r="AF44" s="368"/>
      <c r="AI44" s="369"/>
      <c r="AJ44" s="367"/>
      <c r="AK44" s="367"/>
      <c r="AM44" s="410"/>
      <c r="AN44" s="410"/>
    </row>
    <row r="45" spans="1:40" s="150" customFormat="1">
      <c r="A45"/>
      <c r="B45"/>
      <c r="C45"/>
      <c r="D45" s="498"/>
      <c r="E45" s="498"/>
      <c r="F45" s="498"/>
      <c r="G45" s="498"/>
      <c r="H45" s="499"/>
      <c r="I45" s="411"/>
      <c r="J45" s="411"/>
      <c r="K45" s="418"/>
      <c r="L45" s="411"/>
      <c r="M45" s="411"/>
      <c r="N45" s="411"/>
      <c r="O45" s="411"/>
      <c r="P45" s="418"/>
      <c r="Q45" s="411"/>
      <c r="R45" s="411"/>
      <c r="S45" s="411"/>
      <c r="T45" s="411"/>
      <c r="U45" s="411"/>
      <c r="V45" s="418"/>
      <c r="W45" s="488"/>
      <c r="X45" s="488"/>
      <c r="Y45" s="488"/>
      <c r="Z45" s="418"/>
      <c r="AA45" s="418"/>
      <c r="AB45" s="488"/>
      <c r="AC45" s="488"/>
      <c r="AD45" s="488"/>
      <c r="AE45" s="498"/>
      <c r="AF45" s="405"/>
      <c r="AG45" s="488"/>
      <c r="AH45" s="488"/>
      <c r="AI45" s="500"/>
      <c r="AJ45" s="487"/>
      <c r="AK45" s="487"/>
      <c r="AL45" s="410"/>
      <c r="AM45" s="410"/>
      <c r="AN45" s="498"/>
    </row>
    <row r="46" spans="1:40" s="150" customFormat="1">
      <c r="A46"/>
      <c r="B46"/>
      <c r="C46"/>
      <c r="D46" s="498"/>
      <c r="E46" s="498"/>
      <c r="F46" s="498"/>
      <c r="G46" s="498"/>
      <c r="H46" s="499"/>
      <c r="I46" s="411"/>
      <c r="J46" s="411"/>
      <c r="K46" s="418"/>
      <c r="L46" s="411"/>
      <c r="M46" s="411"/>
      <c r="N46" s="411"/>
      <c r="O46" s="411"/>
      <c r="P46" s="418"/>
      <c r="Q46" s="411"/>
      <c r="R46" s="411"/>
      <c r="S46" s="411"/>
      <c r="T46" s="411"/>
      <c r="U46" s="411"/>
      <c r="V46" s="418"/>
      <c r="W46" s="488"/>
      <c r="X46" s="488"/>
      <c r="Y46" s="488"/>
      <c r="Z46" s="418"/>
      <c r="AA46" s="418"/>
      <c r="AB46" s="488"/>
      <c r="AC46" s="488"/>
      <c r="AD46" s="488"/>
      <c r="AE46" s="498"/>
      <c r="AF46" s="405"/>
      <c r="AG46" s="488"/>
      <c r="AH46" s="488"/>
      <c r="AI46" s="500"/>
      <c r="AJ46" s="487"/>
      <c r="AK46" s="487"/>
      <c r="AL46" s="410"/>
      <c r="AM46" s="410"/>
      <c r="AN46" s="498"/>
    </row>
    <row r="47" spans="1:40">
      <c r="I47" s="365"/>
      <c r="J47" s="365"/>
      <c r="AF47" s="368"/>
      <c r="AI47" s="369"/>
      <c r="AJ47" s="385"/>
      <c r="AK47" s="385"/>
    </row>
    <row r="48" spans="1:40">
      <c r="I48" s="365"/>
      <c r="J48" s="365"/>
      <c r="AF48" s="368"/>
      <c r="AI48" s="369"/>
      <c r="AJ48" s="385"/>
      <c r="AK48" s="385"/>
    </row>
    <row r="49" spans="9:40">
      <c r="I49" s="365"/>
      <c r="J49" s="365"/>
      <c r="AF49" s="368"/>
      <c r="AI49" s="369"/>
      <c r="AJ49" s="385"/>
      <c r="AK49" s="385"/>
    </row>
    <row r="50" spans="9:40">
      <c r="I50" s="365"/>
      <c r="J50" s="365"/>
      <c r="AF50" s="368"/>
      <c r="AI50" s="369"/>
      <c r="AJ50" s="385"/>
      <c r="AK50" s="385"/>
    </row>
    <row r="51" spans="9:40">
      <c r="I51" s="365"/>
      <c r="J51" s="365"/>
      <c r="AF51" s="368"/>
      <c r="AI51" s="369"/>
      <c r="AJ51" s="385"/>
      <c r="AK51" s="385"/>
    </row>
    <row r="52" spans="9:40">
      <c r="I52" s="365"/>
      <c r="J52" s="365"/>
      <c r="AF52" s="368"/>
      <c r="AI52" s="369"/>
      <c r="AJ52" s="385"/>
      <c r="AK52" s="385"/>
    </row>
    <row r="53" spans="9:40">
      <c r="I53" s="365"/>
      <c r="J53" s="365"/>
      <c r="AF53" s="368"/>
      <c r="AI53" s="369"/>
      <c r="AJ53" s="385"/>
      <c r="AK53" s="385"/>
      <c r="AN53" s="389"/>
    </row>
    <row r="54" spans="9:40">
      <c r="I54" s="365"/>
      <c r="J54" s="365"/>
      <c r="AF54" s="368"/>
      <c r="AI54" s="369"/>
      <c r="AJ54" s="385"/>
      <c r="AK54" s="385"/>
    </row>
    <row r="55" spans="9:40">
      <c r="I55" s="365"/>
      <c r="J55" s="365"/>
      <c r="AF55" s="368"/>
      <c r="AI55" s="369"/>
      <c r="AJ55" s="385"/>
      <c r="AK55" s="385"/>
    </row>
    <row r="56" spans="9:40">
      <c r="I56" s="365"/>
      <c r="J56" s="365"/>
      <c r="AF56" s="368"/>
      <c r="AI56" s="369"/>
      <c r="AJ56" s="385"/>
      <c r="AK56" s="385"/>
    </row>
    <row r="57" spans="9:40">
      <c r="I57" s="365"/>
      <c r="J57" s="365"/>
      <c r="AF57" s="368"/>
      <c r="AI57" s="369"/>
      <c r="AJ57" s="385"/>
      <c r="AK57" s="385"/>
    </row>
    <row r="58" spans="9:40">
      <c r="I58" s="365"/>
      <c r="J58" s="365"/>
      <c r="AF58" s="368"/>
      <c r="AI58" s="369"/>
      <c r="AJ58" s="385"/>
      <c r="AK58" s="385"/>
    </row>
    <row r="59" spans="9:40">
      <c r="I59" s="365"/>
      <c r="J59" s="365"/>
      <c r="AF59" s="368"/>
      <c r="AI59" s="369"/>
      <c r="AJ59" s="367"/>
      <c r="AK59" s="367"/>
    </row>
    <row r="60" spans="9:40">
      <c r="I60" s="365"/>
      <c r="J60" s="365"/>
      <c r="AF60" s="368"/>
      <c r="AI60" s="369"/>
      <c r="AJ60" s="385"/>
      <c r="AK60" s="385"/>
    </row>
    <row r="61" spans="9:40">
      <c r="I61" s="365"/>
      <c r="J61" s="365"/>
      <c r="AF61" s="368"/>
      <c r="AI61" s="369"/>
      <c r="AJ61" s="385"/>
      <c r="AK61" s="385"/>
    </row>
    <row r="62" spans="9:40">
      <c r="I62" s="365"/>
      <c r="J62" s="365"/>
      <c r="AF62" s="368"/>
      <c r="AI62" s="369"/>
      <c r="AJ62" s="385"/>
      <c r="AK62" s="385"/>
    </row>
    <row r="63" spans="9:40">
      <c r="I63" s="365"/>
      <c r="J63" s="365"/>
      <c r="AF63" s="368"/>
      <c r="AI63" s="369"/>
      <c r="AJ63" s="385"/>
      <c r="AK63" s="385"/>
      <c r="AM63" s="371"/>
    </row>
    <row r="64" spans="9:40">
      <c r="I64" s="365"/>
      <c r="J64" s="365"/>
      <c r="AF64" s="368"/>
      <c r="AI64" s="369"/>
      <c r="AJ64" s="385"/>
      <c r="AK64" s="385"/>
    </row>
    <row r="65" spans="9:40">
      <c r="I65" s="365"/>
      <c r="J65" s="365"/>
      <c r="AF65" s="368"/>
      <c r="AI65" s="369"/>
      <c r="AJ65" s="385"/>
      <c r="AK65" s="385"/>
    </row>
    <row r="66" spans="9:40">
      <c r="I66" s="365"/>
      <c r="J66" s="365"/>
      <c r="AF66" s="368"/>
      <c r="AI66" s="369"/>
      <c r="AJ66" s="367"/>
      <c r="AK66" s="367"/>
      <c r="AN66" s="389"/>
    </row>
    <row r="67" spans="9:40">
      <c r="I67" s="365"/>
      <c r="J67" s="365"/>
      <c r="AF67" s="368"/>
      <c r="AI67" s="369"/>
      <c r="AJ67" s="385"/>
      <c r="AK67" s="385"/>
    </row>
    <row r="68" spans="9:40">
      <c r="I68" s="365"/>
      <c r="J68" s="365"/>
      <c r="AF68" s="368"/>
      <c r="AI68" s="369"/>
      <c r="AJ68" s="385"/>
      <c r="AK68" s="385"/>
    </row>
    <row r="69" spans="9:40">
      <c r="I69" s="365"/>
      <c r="J69" s="365"/>
      <c r="AF69" s="368"/>
      <c r="AI69" s="369"/>
      <c r="AJ69" s="385"/>
      <c r="AK69" s="385"/>
    </row>
    <row r="70" spans="9:40">
      <c r="I70" s="365"/>
      <c r="J70" s="365"/>
      <c r="AF70" s="368"/>
      <c r="AI70" s="369"/>
      <c r="AJ70" s="385"/>
      <c r="AK70" s="385"/>
    </row>
    <row r="71" spans="9:40">
      <c r="I71" s="365"/>
      <c r="J71" s="365"/>
      <c r="AF71" s="368"/>
      <c r="AI71" s="369"/>
      <c r="AJ71" s="385"/>
      <c r="AK71" s="385"/>
    </row>
    <row r="72" spans="9:40">
      <c r="I72" s="365"/>
      <c r="J72" s="365"/>
      <c r="AF72" s="368"/>
      <c r="AI72" s="369"/>
      <c r="AJ72" s="385"/>
      <c r="AK72" s="385"/>
    </row>
    <row r="73" spans="9:40">
      <c r="I73" s="365"/>
      <c r="J73" s="365"/>
      <c r="AF73" s="368"/>
      <c r="AI73" s="369"/>
      <c r="AJ73" s="385"/>
      <c r="AK73" s="385"/>
    </row>
    <row r="74" spans="9:40">
      <c r="I74" s="365"/>
      <c r="J74" s="365"/>
      <c r="AF74" s="368"/>
      <c r="AI74" s="369"/>
      <c r="AJ74" s="385"/>
      <c r="AK74" s="385"/>
    </row>
    <row r="75" spans="9:40">
      <c r="I75" s="365"/>
      <c r="J75" s="365"/>
      <c r="AF75" s="368"/>
      <c r="AI75" s="369"/>
      <c r="AJ75" s="367"/>
      <c r="AK75" s="367"/>
    </row>
    <row r="76" spans="9:40">
      <c r="I76" s="365"/>
      <c r="J76" s="365"/>
      <c r="AF76" s="368"/>
      <c r="AI76" s="369"/>
      <c r="AJ76" s="385"/>
      <c r="AK76" s="385"/>
    </row>
    <row r="77" spans="9:40">
      <c r="I77" s="365"/>
      <c r="J77" s="365"/>
      <c r="AF77" s="368"/>
      <c r="AI77" s="369"/>
      <c r="AJ77" s="385"/>
      <c r="AK77" s="385"/>
    </row>
    <row r="78" spans="9:40">
      <c r="I78" s="365"/>
      <c r="J78" s="365"/>
      <c r="AF78" s="368"/>
      <c r="AI78" s="369"/>
      <c r="AJ78" s="385"/>
      <c r="AK78" s="385"/>
    </row>
    <row r="79" spans="9:40">
      <c r="I79" s="365"/>
      <c r="J79" s="365"/>
      <c r="AF79" s="368"/>
      <c r="AI79" s="369"/>
      <c r="AJ79" s="367"/>
      <c r="AK79" s="367"/>
      <c r="AL79" s="412"/>
      <c r="AM79" s="412"/>
      <c r="AN79" s="501"/>
    </row>
    <row r="80" spans="9:40">
      <c r="I80" s="365"/>
      <c r="J80" s="365"/>
      <c r="AF80" s="368"/>
      <c r="AI80" s="369"/>
      <c r="AJ80" s="367"/>
      <c r="AK80" s="367"/>
    </row>
    <row r="81" spans="1:40">
      <c r="I81" s="365"/>
      <c r="J81" s="365"/>
      <c r="AF81" s="368"/>
      <c r="AI81" s="369"/>
      <c r="AJ81" s="367"/>
      <c r="AK81" s="367"/>
    </row>
    <row r="82" spans="1:40" s="150" customFormat="1">
      <c r="A82"/>
      <c r="B82"/>
      <c r="C82"/>
      <c r="D82" s="498"/>
      <c r="E82" s="498"/>
      <c r="F82" s="498"/>
      <c r="G82" s="498"/>
      <c r="H82" s="499"/>
      <c r="I82" s="411"/>
      <c r="J82" s="411"/>
      <c r="K82" s="418"/>
      <c r="L82" s="411"/>
      <c r="M82" s="411"/>
      <c r="N82" s="411"/>
      <c r="O82" s="411"/>
      <c r="P82" s="418"/>
      <c r="Q82" s="411"/>
      <c r="R82" s="411"/>
      <c r="S82" s="411"/>
      <c r="T82" s="411"/>
      <c r="U82" s="411"/>
      <c r="V82" s="418"/>
      <c r="W82" s="488"/>
      <c r="X82" s="488"/>
      <c r="Y82" s="488"/>
      <c r="Z82" s="418"/>
      <c r="AA82" s="418"/>
      <c r="AB82" s="488"/>
      <c r="AC82" s="488"/>
      <c r="AD82" s="488"/>
      <c r="AE82" s="498"/>
      <c r="AF82" s="405"/>
      <c r="AG82" s="488"/>
      <c r="AH82" s="488"/>
      <c r="AI82" s="500"/>
      <c r="AJ82" s="487"/>
      <c r="AK82" s="487"/>
      <c r="AL82" s="410"/>
      <c r="AM82" s="410"/>
      <c r="AN82" s="498"/>
    </row>
    <row r="83" spans="1:40" s="150" customFormat="1">
      <c r="A83"/>
      <c r="B83"/>
      <c r="C83"/>
      <c r="D83" s="498"/>
      <c r="E83" s="498"/>
      <c r="F83" s="498"/>
      <c r="G83" s="498"/>
      <c r="H83" s="499"/>
      <c r="I83" s="411"/>
      <c r="J83" s="411"/>
      <c r="K83" s="418"/>
      <c r="L83" s="411"/>
      <c r="M83" s="411"/>
      <c r="N83" s="411"/>
      <c r="O83" s="411"/>
      <c r="P83" s="418"/>
      <c r="Q83" s="411"/>
      <c r="R83" s="411"/>
      <c r="S83" s="411"/>
      <c r="T83" s="411"/>
      <c r="U83" s="411"/>
      <c r="V83" s="418"/>
      <c r="W83" s="488"/>
      <c r="X83" s="488"/>
      <c r="Y83" s="488"/>
      <c r="Z83" s="418"/>
      <c r="AA83" s="418"/>
      <c r="AB83" s="488"/>
      <c r="AC83" s="488"/>
      <c r="AD83" s="488"/>
      <c r="AE83" s="498"/>
      <c r="AF83" s="405"/>
      <c r="AG83" s="488"/>
      <c r="AH83" s="488"/>
      <c r="AI83" s="500"/>
      <c r="AJ83" s="487"/>
      <c r="AK83" s="487"/>
      <c r="AL83" s="410"/>
      <c r="AM83" s="410"/>
      <c r="AN83" s="498"/>
    </row>
    <row r="84" spans="1:40" s="150" customFormat="1">
      <c r="A84"/>
      <c r="B84"/>
      <c r="C84"/>
      <c r="D84" s="498"/>
      <c r="E84" s="497"/>
      <c r="F84" s="498"/>
      <c r="G84" s="498"/>
      <c r="H84" s="499"/>
      <c r="I84" s="411"/>
      <c r="J84" s="411"/>
      <c r="K84" s="418"/>
      <c r="L84" s="411"/>
      <c r="M84" s="411"/>
      <c r="N84" s="411"/>
      <c r="O84" s="411"/>
      <c r="P84" s="418"/>
      <c r="Q84" s="411"/>
      <c r="R84" s="411"/>
      <c r="S84" s="411"/>
      <c r="T84" s="411"/>
      <c r="U84" s="411"/>
      <c r="V84" s="418"/>
      <c r="W84" s="488"/>
      <c r="X84" s="488"/>
      <c r="Y84" s="488"/>
      <c r="Z84" s="418"/>
      <c r="AA84" s="418"/>
      <c r="AB84" s="488"/>
      <c r="AC84" s="488"/>
      <c r="AD84" s="488"/>
      <c r="AE84" s="498"/>
      <c r="AF84" s="405"/>
      <c r="AG84" s="488"/>
      <c r="AH84" s="488"/>
      <c r="AI84" s="500"/>
      <c r="AJ84" s="488"/>
      <c r="AK84" s="488"/>
      <c r="AL84" s="410"/>
      <c r="AM84" s="410"/>
      <c r="AN84" s="498"/>
    </row>
    <row r="85" spans="1:40">
      <c r="I85" s="365"/>
      <c r="J85" s="365"/>
      <c r="AF85" s="368"/>
      <c r="AI85" s="369"/>
      <c r="AJ85" s="385"/>
      <c r="AK85" s="385"/>
      <c r="AL85" s="414"/>
    </row>
    <row r="86" spans="1:40">
      <c r="I86" s="365"/>
      <c r="J86" s="365"/>
      <c r="AF86" s="368"/>
      <c r="AI86" s="369"/>
      <c r="AJ86" s="385"/>
      <c r="AK86" s="385"/>
    </row>
    <row r="87" spans="1:40">
      <c r="I87" s="365"/>
      <c r="J87" s="365"/>
      <c r="AF87" s="368"/>
      <c r="AI87" s="369"/>
      <c r="AJ87" s="385"/>
      <c r="AK87" s="385"/>
    </row>
    <row r="88" spans="1:40">
      <c r="I88" s="365"/>
      <c r="J88" s="365"/>
      <c r="AF88" s="368"/>
      <c r="AI88" s="369"/>
      <c r="AJ88" s="385"/>
      <c r="AK88" s="385"/>
    </row>
    <row r="89" spans="1:40">
      <c r="I89" s="365"/>
      <c r="J89" s="365"/>
      <c r="AF89" s="368"/>
      <c r="AI89" s="369"/>
      <c r="AJ89" s="385"/>
      <c r="AK89" s="385"/>
    </row>
    <row r="90" spans="1:40">
      <c r="I90" s="365"/>
      <c r="J90" s="365"/>
      <c r="AF90" s="368"/>
      <c r="AI90" s="369"/>
      <c r="AJ90" s="385"/>
      <c r="AK90" s="385"/>
    </row>
    <row r="91" spans="1:40">
      <c r="I91" s="365"/>
      <c r="J91" s="365"/>
      <c r="AF91" s="368"/>
      <c r="AI91" s="369"/>
      <c r="AJ91" s="385"/>
      <c r="AK91" s="385"/>
    </row>
    <row r="92" spans="1:40">
      <c r="I92" s="365"/>
      <c r="J92" s="365"/>
      <c r="AF92" s="368"/>
      <c r="AI92" s="369"/>
      <c r="AJ92" s="385"/>
      <c r="AK92" s="385"/>
    </row>
    <row r="93" spans="1:40">
      <c r="I93" s="365"/>
      <c r="J93" s="365"/>
      <c r="AF93" s="368"/>
      <c r="AI93" s="369"/>
      <c r="AJ93" s="385"/>
      <c r="AK93" s="385"/>
    </row>
    <row r="94" spans="1:40">
      <c r="I94" s="365"/>
      <c r="J94" s="365"/>
      <c r="AF94" s="368"/>
      <c r="AI94" s="369"/>
      <c r="AJ94" s="385"/>
      <c r="AK94" s="385"/>
    </row>
    <row r="95" spans="1:40">
      <c r="I95" s="365"/>
      <c r="J95" s="365"/>
      <c r="AF95" s="368"/>
      <c r="AI95" s="369"/>
      <c r="AJ95" s="385"/>
      <c r="AK95" s="385"/>
    </row>
    <row r="96" spans="1:40">
      <c r="I96" s="365"/>
      <c r="J96" s="365"/>
      <c r="AF96" s="368"/>
      <c r="AI96" s="369"/>
      <c r="AJ96" s="367"/>
      <c r="AK96" s="367"/>
    </row>
    <row r="97" spans="9:40">
      <c r="I97" s="365"/>
      <c r="J97" s="365"/>
      <c r="AF97" s="368"/>
      <c r="AI97" s="369"/>
      <c r="AJ97" s="367"/>
      <c r="AK97" s="367"/>
    </row>
    <row r="98" spans="9:40">
      <c r="I98" s="365"/>
      <c r="J98" s="365"/>
      <c r="AF98" s="368"/>
      <c r="AI98" s="369"/>
      <c r="AJ98" s="385"/>
      <c r="AK98" s="385"/>
    </row>
    <row r="99" spans="9:40">
      <c r="I99" s="365"/>
      <c r="J99" s="365"/>
      <c r="AF99" s="368"/>
      <c r="AI99" s="369"/>
      <c r="AJ99" s="385"/>
      <c r="AK99" s="385"/>
    </row>
    <row r="100" spans="9:40">
      <c r="I100" s="365"/>
      <c r="J100" s="365"/>
      <c r="AF100" s="368"/>
      <c r="AI100" s="369"/>
      <c r="AJ100" s="385"/>
      <c r="AK100" s="385"/>
    </row>
    <row r="101" spans="9:40">
      <c r="I101" s="365"/>
      <c r="J101" s="365"/>
      <c r="AF101" s="368"/>
      <c r="AI101" s="369"/>
      <c r="AJ101" s="385"/>
      <c r="AK101" s="385"/>
    </row>
    <row r="102" spans="9:40">
      <c r="I102" s="365"/>
      <c r="J102" s="365"/>
      <c r="AF102" s="368"/>
      <c r="AI102" s="369"/>
      <c r="AJ102" s="385"/>
      <c r="AK102" s="385"/>
    </row>
    <row r="103" spans="9:40">
      <c r="I103" s="365"/>
      <c r="J103" s="365"/>
      <c r="AF103" s="368"/>
      <c r="AI103" s="369"/>
      <c r="AJ103" s="385"/>
      <c r="AK103" s="385"/>
    </row>
    <row r="104" spans="9:40">
      <c r="I104" s="365"/>
      <c r="J104" s="365"/>
      <c r="AF104" s="368"/>
      <c r="AI104" s="369"/>
      <c r="AJ104" s="385"/>
      <c r="AK104" s="385"/>
    </row>
    <row r="105" spans="9:40">
      <c r="I105" s="365"/>
      <c r="J105" s="365"/>
      <c r="AF105" s="368"/>
      <c r="AI105" s="369"/>
      <c r="AJ105" s="385"/>
      <c r="AK105" s="385"/>
    </row>
    <row r="106" spans="9:40">
      <c r="I106" s="365"/>
      <c r="J106" s="365"/>
      <c r="AF106" s="368"/>
      <c r="AI106" s="369"/>
      <c r="AJ106" s="385"/>
      <c r="AK106" s="385"/>
      <c r="AM106" s="415"/>
      <c r="AN106" s="415"/>
    </row>
    <row r="107" spans="9:40">
      <c r="I107" s="365"/>
      <c r="J107" s="365"/>
      <c r="AF107" s="368"/>
      <c r="AI107" s="369"/>
      <c r="AJ107" s="367"/>
      <c r="AK107" s="367"/>
      <c r="AM107" s="415"/>
      <c r="AN107" s="415"/>
    </row>
    <row r="108" spans="9:40">
      <c r="I108" s="365"/>
      <c r="J108" s="365"/>
      <c r="AF108" s="368"/>
      <c r="AI108" s="369"/>
      <c r="AJ108" s="385"/>
      <c r="AK108" s="385"/>
      <c r="AM108" s="415"/>
      <c r="AN108" s="415"/>
    </row>
    <row r="109" spans="9:40">
      <c r="I109" s="365"/>
      <c r="J109" s="365"/>
      <c r="AF109" s="368"/>
      <c r="AI109" s="369"/>
      <c r="AJ109" s="367"/>
      <c r="AK109" s="367"/>
    </row>
    <row r="110" spans="9:40">
      <c r="I110" s="365"/>
      <c r="J110" s="365"/>
      <c r="AF110" s="368"/>
      <c r="AI110" s="369"/>
      <c r="AJ110" s="385"/>
      <c r="AK110" s="385"/>
    </row>
    <row r="111" spans="9:40">
      <c r="I111" s="365"/>
      <c r="J111" s="365"/>
      <c r="AF111" s="368"/>
      <c r="AI111" s="369"/>
      <c r="AJ111" s="385"/>
      <c r="AK111" s="385"/>
    </row>
    <row r="112" spans="9:40">
      <c r="I112" s="365"/>
      <c r="J112" s="365"/>
      <c r="AF112" s="368"/>
      <c r="AI112" s="369"/>
      <c r="AJ112" s="385"/>
      <c r="AK112" s="385"/>
    </row>
    <row r="113" spans="9:37">
      <c r="I113" s="365"/>
      <c r="J113" s="365"/>
      <c r="AF113" s="368"/>
      <c r="AI113" s="369"/>
      <c r="AJ113" s="385"/>
      <c r="AK113" s="385"/>
    </row>
    <row r="114" spans="9:37">
      <c r="I114" s="365"/>
      <c r="J114" s="365"/>
      <c r="AF114" s="368"/>
      <c r="AI114" s="369"/>
      <c r="AJ114" s="385"/>
      <c r="AK114" s="385"/>
    </row>
    <row r="115" spans="9:37">
      <c r="I115" s="365"/>
      <c r="J115" s="365"/>
      <c r="AF115" s="368"/>
      <c r="AI115" s="369"/>
      <c r="AJ115" s="385"/>
      <c r="AK115" s="385"/>
    </row>
    <row r="116" spans="9:37">
      <c r="I116" s="365"/>
      <c r="J116" s="365"/>
      <c r="AF116" s="368"/>
      <c r="AI116" s="369"/>
      <c r="AJ116" s="385"/>
      <c r="AK116" s="385"/>
    </row>
    <row r="117" spans="9:37">
      <c r="I117" s="365"/>
      <c r="J117" s="365"/>
      <c r="AF117" s="368"/>
      <c r="AI117" s="369"/>
      <c r="AJ117" s="385"/>
      <c r="AK117" s="385"/>
    </row>
    <row r="118" spans="9:37">
      <c r="I118" s="365"/>
      <c r="J118" s="365"/>
      <c r="AF118" s="368"/>
      <c r="AI118" s="369"/>
      <c r="AJ118" s="367"/>
      <c r="AK118" s="367"/>
    </row>
    <row r="119" spans="9:37">
      <c r="I119" s="365"/>
      <c r="J119" s="365"/>
      <c r="AF119" s="368"/>
      <c r="AI119" s="369"/>
      <c r="AJ119" s="367"/>
      <c r="AK119" s="367"/>
    </row>
    <row r="120" spans="9:37">
      <c r="I120" s="365"/>
      <c r="J120" s="365"/>
      <c r="AF120" s="368"/>
      <c r="AI120" s="369"/>
      <c r="AJ120" s="367"/>
      <c r="AK120" s="367"/>
    </row>
    <row r="121" spans="9:37">
      <c r="I121" s="365"/>
      <c r="J121" s="365"/>
      <c r="AF121" s="368"/>
      <c r="AI121" s="369"/>
      <c r="AJ121" s="367"/>
      <c r="AK121" s="367"/>
    </row>
    <row r="122" spans="9:37">
      <c r="I122" s="365"/>
      <c r="J122" s="365"/>
      <c r="AF122" s="368"/>
      <c r="AI122" s="369"/>
      <c r="AJ122" s="367"/>
      <c r="AK122" s="367"/>
    </row>
    <row r="123" spans="9:37">
      <c r="I123" s="365"/>
      <c r="J123" s="365"/>
      <c r="AF123" s="368"/>
      <c r="AI123" s="369"/>
      <c r="AJ123" s="385"/>
      <c r="AK123" s="385"/>
    </row>
    <row r="124" spans="9:37">
      <c r="I124" s="365"/>
      <c r="J124" s="365"/>
      <c r="AF124" s="368"/>
      <c r="AI124" s="369"/>
      <c r="AJ124" s="385"/>
      <c r="AK124" s="385"/>
    </row>
    <row r="125" spans="9:37">
      <c r="I125" s="365"/>
      <c r="J125" s="365"/>
      <c r="AF125" s="368"/>
      <c r="AI125" s="369"/>
      <c r="AJ125" s="385"/>
      <c r="AK125" s="385"/>
    </row>
    <row r="126" spans="9:37">
      <c r="I126" s="365"/>
      <c r="J126" s="365"/>
      <c r="AF126" s="368"/>
      <c r="AI126" s="369"/>
      <c r="AJ126" s="385"/>
      <c r="AK126" s="385"/>
    </row>
    <row r="127" spans="9:37">
      <c r="I127" s="365"/>
      <c r="J127" s="365"/>
      <c r="AF127" s="368"/>
      <c r="AI127" s="369"/>
      <c r="AJ127" s="385"/>
      <c r="AK127" s="385"/>
    </row>
    <row r="128" spans="9:37">
      <c r="I128" s="365"/>
      <c r="J128" s="365"/>
      <c r="AF128" s="368"/>
      <c r="AI128" s="369"/>
      <c r="AJ128" s="385"/>
      <c r="AK128" s="385"/>
    </row>
    <row r="129" spans="5:37">
      <c r="I129" s="365"/>
      <c r="J129" s="365"/>
      <c r="AF129" s="368"/>
      <c r="AI129" s="369"/>
      <c r="AJ129" s="385"/>
      <c r="AK129" s="385"/>
    </row>
    <row r="130" spans="5:37">
      <c r="I130" s="365"/>
      <c r="J130" s="365"/>
      <c r="AF130" s="368"/>
      <c r="AI130" s="369"/>
      <c r="AJ130" s="385"/>
      <c r="AK130" s="385"/>
    </row>
    <row r="131" spans="5:37">
      <c r="I131" s="365"/>
      <c r="J131" s="365"/>
      <c r="AF131" s="368"/>
      <c r="AI131" s="369"/>
      <c r="AJ131" s="385"/>
      <c r="AK131" s="385"/>
    </row>
    <row r="132" spans="5:37">
      <c r="I132" s="365"/>
      <c r="J132" s="365"/>
      <c r="AF132" s="368"/>
      <c r="AI132" s="369"/>
      <c r="AJ132" s="385"/>
      <c r="AK132" s="385"/>
    </row>
    <row r="133" spans="5:37">
      <c r="I133" s="365"/>
      <c r="J133" s="365"/>
      <c r="AF133" s="368"/>
      <c r="AI133" s="369"/>
      <c r="AJ133" s="385"/>
      <c r="AK133" s="385"/>
    </row>
    <row r="134" spans="5:37">
      <c r="I134" s="365"/>
      <c r="J134" s="365"/>
      <c r="AF134" s="368"/>
      <c r="AI134" s="369"/>
      <c r="AJ134" s="385"/>
      <c r="AK134" s="385"/>
    </row>
    <row r="135" spans="5:37">
      <c r="I135" s="365"/>
      <c r="J135" s="365"/>
      <c r="AF135" s="368"/>
      <c r="AI135" s="369"/>
      <c r="AJ135" s="367"/>
      <c r="AK135" s="367"/>
    </row>
    <row r="136" spans="5:37">
      <c r="E136" s="417"/>
      <c r="I136" s="365"/>
      <c r="J136" s="365"/>
      <c r="AF136" s="368"/>
      <c r="AI136" s="369"/>
      <c r="AJ136" s="385"/>
      <c r="AK136" s="385"/>
    </row>
    <row r="137" spans="5:37">
      <c r="I137" s="365"/>
      <c r="J137" s="365"/>
      <c r="AF137" s="368"/>
      <c r="AI137" s="369"/>
      <c r="AJ137" s="385"/>
      <c r="AK137" s="385"/>
    </row>
    <row r="138" spans="5:37">
      <c r="I138" s="365"/>
      <c r="J138" s="365"/>
      <c r="AF138" s="368"/>
      <c r="AI138" s="369"/>
      <c r="AJ138" s="367"/>
      <c r="AK138" s="367"/>
    </row>
    <row r="139" spans="5:37">
      <c r="I139" s="365"/>
      <c r="J139" s="365"/>
      <c r="AF139" s="368"/>
      <c r="AI139" s="369"/>
      <c r="AJ139" s="385"/>
      <c r="AK139" s="385"/>
    </row>
    <row r="140" spans="5:37">
      <c r="I140" s="365"/>
      <c r="J140" s="365"/>
      <c r="AF140" s="368"/>
      <c r="AI140" s="369"/>
      <c r="AJ140" s="385"/>
      <c r="AK140" s="385"/>
    </row>
    <row r="141" spans="5:37">
      <c r="I141" s="365"/>
      <c r="J141" s="365"/>
      <c r="AF141" s="368"/>
      <c r="AI141" s="369"/>
      <c r="AJ141" s="385"/>
      <c r="AK141" s="385"/>
    </row>
    <row r="142" spans="5:37">
      <c r="I142" s="365"/>
      <c r="J142" s="365"/>
      <c r="AF142" s="368"/>
      <c r="AI142" s="369"/>
      <c r="AJ142" s="385"/>
      <c r="AK142" s="385"/>
    </row>
    <row r="143" spans="5:37">
      <c r="I143" s="365"/>
      <c r="J143" s="365"/>
      <c r="AF143" s="368"/>
      <c r="AI143" s="369"/>
      <c r="AJ143" s="385"/>
      <c r="AK143" s="385"/>
    </row>
    <row r="144" spans="5:37">
      <c r="I144" s="365"/>
      <c r="J144" s="365"/>
      <c r="AF144" s="368"/>
      <c r="AI144" s="369"/>
      <c r="AJ144" s="367"/>
      <c r="AK144" s="367"/>
    </row>
    <row r="145" spans="9:37">
      <c r="I145" s="365"/>
      <c r="J145" s="365"/>
      <c r="AF145" s="368"/>
      <c r="AI145" s="369"/>
      <c r="AJ145" s="385"/>
      <c r="AK145" s="385"/>
    </row>
    <row r="146" spans="9:37">
      <c r="I146" s="365"/>
      <c r="J146" s="365"/>
      <c r="AF146" s="368"/>
      <c r="AI146" s="369"/>
      <c r="AJ146" s="385"/>
      <c r="AK146" s="385"/>
    </row>
    <row r="147" spans="9:37">
      <c r="I147" s="365"/>
      <c r="J147" s="365"/>
      <c r="AF147" s="368"/>
      <c r="AI147" s="369"/>
      <c r="AJ147" s="385"/>
      <c r="AK147" s="385"/>
    </row>
    <row r="148" spans="9:37">
      <c r="I148" s="365"/>
      <c r="J148" s="365"/>
      <c r="AF148" s="368"/>
      <c r="AI148" s="369"/>
      <c r="AJ148" s="385"/>
      <c r="AK148" s="385"/>
    </row>
    <row r="149" spans="9:37">
      <c r="I149" s="365"/>
      <c r="J149" s="365"/>
      <c r="AF149" s="368"/>
      <c r="AI149" s="369"/>
      <c r="AJ149" s="385"/>
      <c r="AK149" s="385"/>
    </row>
    <row r="150" spans="9:37">
      <c r="I150" s="365"/>
      <c r="J150" s="365"/>
      <c r="AF150" s="368"/>
      <c r="AI150" s="369"/>
      <c r="AJ150" s="385"/>
      <c r="AK150" s="385"/>
    </row>
    <row r="151" spans="9:37">
      <c r="I151" s="365"/>
      <c r="J151" s="365"/>
      <c r="AF151" s="368"/>
      <c r="AI151" s="369"/>
      <c r="AJ151" s="385"/>
      <c r="AK151" s="385"/>
    </row>
    <row r="152" spans="9:37">
      <c r="I152" s="365"/>
      <c r="J152" s="365"/>
      <c r="AF152" s="368"/>
      <c r="AI152" s="369"/>
      <c r="AJ152" s="385"/>
      <c r="AK152" s="385"/>
    </row>
    <row r="153" spans="9:37">
      <c r="I153" s="365"/>
      <c r="J153" s="365"/>
      <c r="AF153" s="368"/>
      <c r="AI153" s="369"/>
      <c r="AJ153" s="385"/>
      <c r="AK153" s="385"/>
    </row>
    <row r="154" spans="9:37">
      <c r="I154" s="365"/>
      <c r="J154" s="365"/>
      <c r="AF154" s="368"/>
      <c r="AI154" s="369"/>
      <c r="AJ154" s="385"/>
      <c r="AK154" s="385"/>
    </row>
    <row r="155" spans="9:37">
      <c r="I155" s="365"/>
      <c r="J155" s="365"/>
      <c r="AF155" s="368"/>
      <c r="AI155" s="369"/>
      <c r="AJ155" s="385"/>
      <c r="AK155" s="385"/>
    </row>
    <row r="156" spans="9:37">
      <c r="I156" s="365"/>
      <c r="J156" s="365"/>
      <c r="AF156" s="368"/>
      <c r="AI156" s="369"/>
      <c r="AJ156" s="367"/>
      <c r="AK156" s="367"/>
    </row>
    <row r="157" spans="9:37">
      <c r="I157" s="365"/>
      <c r="J157" s="365"/>
      <c r="AF157" s="368"/>
      <c r="AI157" s="369"/>
      <c r="AJ157" s="385"/>
      <c r="AK157" s="385"/>
    </row>
    <row r="158" spans="9:37">
      <c r="I158" s="365"/>
      <c r="J158" s="365"/>
      <c r="AF158" s="368"/>
      <c r="AI158" s="369"/>
      <c r="AJ158" s="385"/>
      <c r="AK158" s="385"/>
    </row>
    <row r="159" spans="9:37">
      <c r="I159" s="365"/>
      <c r="J159" s="365"/>
      <c r="AF159" s="368"/>
      <c r="AI159" s="369"/>
      <c r="AJ159" s="367"/>
      <c r="AK159" s="367"/>
    </row>
    <row r="160" spans="9:37">
      <c r="I160" s="365"/>
      <c r="J160" s="365"/>
      <c r="AF160" s="368"/>
      <c r="AI160" s="369"/>
      <c r="AJ160" s="367"/>
      <c r="AK160" s="367"/>
    </row>
    <row r="161" spans="1:40" s="150" customFormat="1">
      <c r="A161"/>
      <c r="B161"/>
      <c r="C161"/>
      <c r="D161" s="498"/>
      <c r="E161" s="497"/>
      <c r="F161" s="498"/>
      <c r="G161" s="498"/>
      <c r="H161" s="499"/>
      <c r="I161" s="411"/>
      <c r="J161" s="411"/>
      <c r="K161" s="418"/>
      <c r="L161" s="411"/>
      <c r="M161" s="411"/>
      <c r="N161" s="411"/>
      <c r="O161" s="411"/>
      <c r="P161" s="418"/>
      <c r="Q161" s="411"/>
      <c r="R161" s="411"/>
      <c r="S161" s="411"/>
      <c r="T161" s="411"/>
      <c r="U161" s="411"/>
      <c r="V161" s="418"/>
      <c r="W161" s="488"/>
      <c r="X161" s="488"/>
      <c r="Y161" s="488"/>
      <c r="Z161" s="418"/>
      <c r="AA161" s="418"/>
      <c r="AB161" s="488"/>
      <c r="AC161" s="488"/>
      <c r="AD161" s="488"/>
      <c r="AE161" s="498"/>
      <c r="AF161" s="405"/>
      <c r="AG161" s="488"/>
      <c r="AH161" s="488"/>
      <c r="AI161" s="500"/>
      <c r="AJ161" s="487"/>
      <c r="AK161" s="487"/>
      <c r="AL161" s="410"/>
      <c r="AM161" s="410"/>
      <c r="AN161" s="498"/>
    </row>
    <row r="162" spans="1:40">
      <c r="I162" s="365"/>
      <c r="J162" s="365"/>
      <c r="AF162" s="368"/>
      <c r="AI162" s="369"/>
      <c r="AJ162" s="385"/>
      <c r="AK162" s="385"/>
    </row>
    <row r="163" spans="1:40">
      <c r="I163" s="365"/>
      <c r="J163" s="365"/>
      <c r="AF163" s="368"/>
      <c r="AI163" s="369"/>
      <c r="AJ163" s="385"/>
      <c r="AK163" s="385"/>
    </row>
    <row r="164" spans="1:40">
      <c r="I164" s="365"/>
      <c r="J164" s="365"/>
      <c r="AF164" s="368"/>
      <c r="AI164" s="369"/>
      <c r="AJ164" s="385"/>
      <c r="AK164" s="385"/>
    </row>
    <row r="165" spans="1:40">
      <c r="I165" s="365"/>
      <c r="J165" s="365"/>
      <c r="AF165" s="368"/>
      <c r="AI165" s="369"/>
      <c r="AJ165" s="385"/>
      <c r="AK165" s="385"/>
    </row>
    <row r="166" spans="1:40">
      <c r="I166" s="365"/>
      <c r="J166" s="365"/>
      <c r="AF166" s="368"/>
      <c r="AI166" s="369"/>
      <c r="AJ166" s="385"/>
      <c r="AK166" s="385"/>
      <c r="AM166" s="415"/>
      <c r="AN166" s="415"/>
    </row>
    <row r="167" spans="1:40">
      <c r="I167" s="365"/>
      <c r="J167" s="365"/>
      <c r="AF167" s="368"/>
      <c r="AI167" s="369"/>
      <c r="AJ167" s="385"/>
      <c r="AK167" s="385"/>
      <c r="AM167" s="415"/>
      <c r="AN167" s="415"/>
    </row>
    <row r="168" spans="1:40">
      <c r="I168" s="365"/>
      <c r="J168" s="365"/>
      <c r="AF168" s="368"/>
      <c r="AI168" s="369"/>
      <c r="AJ168" s="385"/>
      <c r="AK168" s="385"/>
      <c r="AM168" s="415"/>
      <c r="AN168" s="415"/>
    </row>
    <row r="169" spans="1:40">
      <c r="I169" s="365"/>
      <c r="J169" s="365"/>
      <c r="AF169" s="368"/>
      <c r="AI169" s="369"/>
      <c r="AJ169" s="367"/>
      <c r="AK169" s="367"/>
      <c r="AM169" s="415"/>
      <c r="AN169" s="415"/>
    </row>
    <row r="170" spans="1:40">
      <c r="I170" s="365"/>
      <c r="J170" s="365"/>
      <c r="AF170" s="368"/>
      <c r="AI170" s="369"/>
      <c r="AJ170" s="385"/>
      <c r="AK170" s="385"/>
    </row>
    <row r="171" spans="1:40">
      <c r="I171" s="365"/>
      <c r="J171" s="365"/>
      <c r="AF171" s="368"/>
      <c r="AI171" s="369"/>
      <c r="AJ171" s="385"/>
      <c r="AK171" s="385"/>
    </row>
    <row r="172" spans="1:40">
      <c r="I172" s="365"/>
      <c r="J172" s="365"/>
      <c r="AF172" s="368"/>
      <c r="AI172" s="369"/>
      <c r="AJ172" s="385"/>
      <c r="AK172" s="385"/>
    </row>
    <row r="173" spans="1:40">
      <c r="I173" s="365"/>
      <c r="J173" s="365"/>
      <c r="AF173" s="368"/>
      <c r="AI173" s="369"/>
      <c r="AJ173" s="385"/>
      <c r="AK173" s="385"/>
    </row>
    <row r="174" spans="1:40">
      <c r="I174" s="365"/>
      <c r="J174" s="365"/>
      <c r="AF174" s="368"/>
      <c r="AI174" s="369"/>
      <c r="AJ174" s="385"/>
      <c r="AK174" s="385"/>
    </row>
    <row r="175" spans="1:40">
      <c r="I175" s="365"/>
      <c r="J175" s="365"/>
      <c r="AF175" s="368"/>
      <c r="AI175" s="369"/>
      <c r="AJ175" s="385"/>
      <c r="AK175" s="385"/>
    </row>
    <row r="176" spans="1:40">
      <c r="I176" s="365"/>
      <c r="J176" s="365"/>
      <c r="AF176" s="368"/>
      <c r="AI176" s="369"/>
      <c r="AJ176" s="367"/>
      <c r="AK176" s="367"/>
    </row>
    <row r="177" spans="9:40">
      <c r="I177" s="365"/>
      <c r="J177" s="365"/>
      <c r="AF177" s="368"/>
      <c r="AI177" s="369"/>
      <c r="AJ177" s="385"/>
      <c r="AK177" s="385"/>
    </row>
    <row r="178" spans="9:40">
      <c r="I178" s="365"/>
      <c r="J178" s="365"/>
      <c r="AF178" s="368"/>
      <c r="AI178" s="369"/>
      <c r="AJ178" s="385"/>
      <c r="AK178" s="385"/>
    </row>
    <row r="179" spans="9:40">
      <c r="I179" s="365"/>
      <c r="J179" s="365"/>
      <c r="AF179" s="368"/>
      <c r="AI179" s="369"/>
      <c r="AJ179" s="385"/>
      <c r="AK179" s="385"/>
      <c r="AL179" s="371"/>
      <c r="AM179" s="371"/>
      <c r="AN179" s="363"/>
    </row>
    <row r="180" spans="9:40">
      <c r="I180" s="365"/>
      <c r="J180" s="365"/>
      <c r="AF180" s="368"/>
      <c r="AI180" s="369"/>
      <c r="AJ180" s="385"/>
      <c r="AK180" s="385"/>
      <c r="AL180" s="410"/>
    </row>
    <row r="181" spans="9:40">
      <c r="I181" s="365"/>
      <c r="J181" s="365"/>
      <c r="AF181" s="368"/>
      <c r="AI181" s="369"/>
      <c r="AJ181" s="367"/>
      <c r="AK181" s="367"/>
    </row>
    <row r="182" spans="9:40">
      <c r="I182" s="365"/>
      <c r="J182" s="365"/>
      <c r="AF182" s="368"/>
      <c r="AI182" s="369"/>
      <c r="AJ182" s="385"/>
      <c r="AK182" s="385"/>
    </row>
    <row r="183" spans="9:40">
      <c r="I183" s="365"/>
      <c r="J183" s="365"/>
      <c r="AF183" s="368"/>
      <c r="AI183" s="369"/>
      <c r="AJ183" s="367"/>
      <c r="AK183" s="367"/>
    </row>
    <row r="184" spans="9:40">
      <c r="I184" s="365"/>
      <c r="J184" s="365"/>
      <c r="AF184" s="368"/>
      <c r="AI184" s="369"/>
      <c r="AJ184" s="385"/>
      <c r="AK184" s="385"/>
    </row>
    <row r="185" spans="9:40">
      <c r="I185" s="365"/>
      <c r="J185" s="365"/>
      <c r="AF185" s="368"/>
      <c r="AI185" s="369"/>
      <c r="AJ185" s="385"/>
      <c r="AK185" s="385"/>
    </row>
    <row r="186" spans="9:40">
      <c r="I186" s="365"/>
      <c r="J186" s="365"/>
      <c r="AF186" s="368"/>
      <c r="AI186" s="369"/>
      <c r="AJ186" s="385"/>
      <c r="AK186" s="385"/>
    </row>
    <row r="187" spans="9:40">
      <c r="I187" s="365"/>
      <c r="J187" s="365"/>
      <c r="AF187" s="368"/>
      <c r="AI187" s="369"/>
      <c r="AJ187" s="385"/>
      <c r="AK187" s="385"/>
    </row>
    <row r="188" spans="9:40">
      <c r="I188" s="365"/>
      <c r="J188" s="365"/>
      <c r="AF188" s="368"/>
      <c r="AI188" s="369"/>
      <c r="AJ188" s="385"/>
      <c r="AK188" s="385"/>
    </row>
    <row r="189" spans="9:40">
      <c r="I189" s="365"/>
      <c r="J189" s="365"/>
      <c r="AF189" s="368"/>
      <c r="AI189" s="369"/>
      <c r="AJ189" s="385"/>
      <c r="AK189" s="385"/>
    </row>
    <row r="190" spans="9:40">
      <c r="I190" s="365"/>
      <c r="J190" s="365"/>
      <c r="AF190" s="368"/>
      <c r="AI190" s="369"/>
      <c r="AJ190" s="385"/>
      <c r="AK190" s="385"/>
    </row>
    <row r="191" spans="9:40">
      <c r="I191" s="365"/>
      <c r="J191" s="365"/>
      <c r="AF191" s="368"/>
      <c r="AI191" s="369"/>
      <c r="AJ191" s="385"/>
      <c r="AK191" s="385"/>
    </row>
    <row r="192" spans="9:40">
      <c r="I192" s="365"/>
      <c r="J192" s="365"/>
      <c r="AF192" s="368"/>
      <c r="AI192" s="369"/>
      <c r="AJ192" s="385"/>
      <c r="AK192" s="385"/>
    </row>
    <row r="193" spans="9:37">
      <c r="I193" s="365"/>
      <c r="J193" s="365"/>
      <c r="AF193" s="368"/>
      <c r="AI193" s="369"/>
      <c r="AJ193" s="385"/>
      <c r="AK193" s="385"/>
    </row>
    <row r="194" spans="9:37">
      <c r="I194" s="365"/>
      <c r="J194" s="365"/>
      <c r="AF194" s="368"/>
      <c r="AI194" s="369"/>
      <c r="AJ194" s="385"/>
      <c r="AK194" s="385"/>
    </row>
    <row r="195" spans="9:37">
      <c r="I195" s="365"/>
      <c r="J195" s="365"/>
      <c r="AF195" s="368"/>
      <c r="AI195" s="369"/>
      <c r="AJ195" s="385"/>
      <c r="AK195" s="385"/>
    </row>
    <row r="196" spans="9:37">
      <c r="I196" s="365"/>
      <c r="J196" s="365"/>
      <c r="AF196" s="368"/>
      <c r="AI196" s="369"/>
      <c r="AJ196" s="385"/>
      <c r="AK196" s="385"/>
    </row>
    <row r="197" spans="9:37">
      <c r="I197" s="365"/>
      <c r="J197" s="365"/>
      <c r="AF197" s="368"/>
      <c r="AI197" s="369"/>
      <c r="AJ197" s="385"/>
      <c r="AK197" s="385"/>
    </row>
    <row r="198" spans="9:37">
      <c r="I198" s="365"/>
      <c r="J198" s="365"/>
      <c r="AF198" s="368"/>
      <c r="AI198" s="369"/>
      <c r="AJ198" s="385"/>
      <c r="AK198" s="385"/>
    </row>
    <row r="199" spans="9:37">
      <c r="I199" s="365"/>
      <c r="J199" s="365"/>
      <c r="AF199" s="368"/>
      <c r="AI199" s="369"/>
      <c r="AJ199" s="385"/>
      <c r="AK199" s="385"/>
    </row>
    <row r="200" spans="9:37">
      <c r="I200" s="365"/>
      <c r="J200" s="365"/>
      <c r="AF200" s="368"/>
      <c r="AI200" s="369"/>
      <c r="AJ200" s="385"/>
      <c r="AK200" s="385"/>
    </row>
    <row r="201" spans="9:37">
      <c r="I201" s="365"/>
      <c r="J201" s="365"/>
      <c r="AF201" s="368"/>
      <c r="AI201" s="369"/>
      <c r="AJ201" s="385"/>
      <c r="AK201" s="385"/>
    </row>
    <row r="202" spans="9:37">
      <c r="I202" s="365"/>
      <c r="J202" s="365"/>
      <c r="AF202" s="368"/>
      <c r="AI202" s="369"/>
      <c r="AJ202" s="367"/>
      <c r="AK202" s="367"/>
    </row>
    <row r="203" spans="9:37">
      <c r="I203" s="365"/>
      <c r="J203" s="365"/>
      <c r="AF203" s="368"/>
      <c r="AI203" s="369"/>
      <c r="AJ203" s="385"/>
      <c r="AK203" s="385"/>
    </row>
    <row r="204" spans="9:37">
      <c r="I204" s="365"/>
      <c r="J204" s="365"/>
      <c r="AF204" s="368"/>
      <c r="AI204" s="369"/>
      <c r="AJ204" s="385"/>
      <c r="AK204" s="385"/>
    </row>
    <row r="205" spans="9:37">
      <c r="I205" s="365"/>
      <c r="J205" s="365"/>
      <c r="AF205" s="368"/>
      <c r="AI205" s="369"/>
      <c r="AJ205" s="385"/>
      <c r="AK205" s="385"/>
    </row>
    <row r="206" spans="9:37">
      <c r="I206" s="365"/>
      <c r="J206" s="365"/>
      <c r="AF206" s="368"/>
      <c r="AI206" s="369"/>
      <c r="AJ206" s="385"/>
      <c r="AK206" s="385"/>
    </row>
    <row r="207" spans="9:37">
      <c r="I207" s="365"/>
      <c r="J207" s="365"/>
      <c r="AF207" s="368"/>
      <c r="AI207" s="369"/>
      <c r="AJ207" s="385"/>
      <c r="AK207" s="385"/>
    </row>
    <row r="208" spans="9:37">
      <c r="I208" s="365"/>
      <c r="J208" s="365"/>
      <c r="AF208" s="368"/>
      <c r="AI208" s="369"/>
      <c r="AJ208" s="385"/>
      <c r="AK208" s="385"/>
    </row>
    <row r="209" spans="1:40">
      <c r="I209" s="365"/>
      <c r="J209" s="365"/>
      <c r="AF209" s="368"/>
      <c r="AI209" s="369"/>
      <c r="AJ209" s="385"/>
      <c r="AK209" s="385"/>
    </row>
    <row r="210" spans="1:40">
      <c r="I210" s="365"/>
      <c r="J210" s="365"/>
      <c r="AF210" s="368"/>
      <c r="AI210" s="369"/>
      <c r="AJ210" s="385"/>
      <c r="AK210" s="385"/>
    </row>
    <row r="211" spans="1:40">
      <c r="I211" s="365"/>
      <c r="J211" s="365"/>
      <c r="AF211" s="368"/>
      <c r="AI211" s="369"/>
      <c r="AJ211" s="367"/>
      <c r="AK211" s="367"/>
    </row>
    <row r="212" spans="1:40">
      <c r="I212" s="365"/>
      <c r="J212" s="365"/>
      <c r="AF212" s="368"/>
      <c r="AI212" s="369"/>
      <c r="AJ212" s="385"/>
      <c r="AK212" s="385"/>
    </row>
    <row r="213" spans="1:40">
      <c r="I213" s="365"/>
      <c r="J213" s="365"/>
      <c r="AF213" s="368"/>
      <c r="AI213" s="369"/>
      <c r="AJ213" s="385"/>
      <c r="AK213" s="385"/>
    </row>
    <row r="214" spans="1:40">
      <c r="I214" s="365"/>
      <c r="J214" s="365"/>
      <c r="AF214" s="368"/>
      <c r="AI214" s="369"/>
      <c r="AJ214" s="385"/>
      <c r="AK214" s="385"/>
    </row>
    <row r="215" spans="1:40">
      <c r="I215" s="365"/>
      <c r="J215" s="365"/>
      <c r="AF215" s="368"/>
      <c r="AI215" s="369"/>
      <c r="AJ215" s="385"/>
      <c r="AK215" s="385"/>
    </row>
    <row r="216" spans="1:40">
      <c r="I216" s="365"/>
      <c r="J216" s="365"/>
      <c r="AF216" s="368"/>
      <c r="AI216" s="369"/>
      <c r="AJ216" s="367"/>
      <c r="AK216" s="367"/>
      <c r="AM216" s="415"/>
      <c r="AN216" s="415"/>
    </row>
    <row r="217" spans="1:40">
      <c r="I217" s="365"/>
      <c r="J217" s="365"/>
      <c r="AF217" s="368"/>
      <c r="AI217" s="369"/>
      <c r="AJ217" s="367"/>
      <c r="AK217" s="367"/>
    </row>
    <row r="218" spans="1:40" s="150" customFormat="1">
      <c r="A218"/>
      <c r="B218"/>
      <c r="C218"/>
      <c r="D218" s="498"/>
      <c r="E218" s="498"/>
      <c r="F218" s="498"/>
      <c r="G218" s="498"/>
      <c r="H218" s="499"/>
      <c r="I218" s="411"/>
      <c r="J218" s="411"/>
      <c r="K218" s="418"/>
      <c r="L218" s="411"/>
      <c r="M218" s="411"/>
      <c r="N218" s="411"/>
      <c r="O218" s="411"/>
      <c r="P218" s="418"/>
      <c r="Q218" s="411"/>
      <c r="R218" s="411"/>
      <c r="S218" s="411"/>
      <c r="T218" s="411"/>
      <c r="U218" s="411"/>
      <c r="V218" s="418"/>
      <c r="W218" s="488"/>
      <c r="X218" s="488"/>
      <c r="Y218" s="488"/>
      <c r="Z218" s="418"/>
      <c r="AA218" s="418"/>
      <c r="AB218" s="488"/>
      <c r="AC218" s="488"/>
      <c r="AD218" s="488"/>
      <c r="AE218" s="498"/>
      <c r="AF218" s="405"/>
      <c r="AG218" s="488"/>
      <c r="AH218" s="488"/>
      <c r="AI218" s="500"/>
      <c r="AJ218" s="487"/>
      <c r="AK218" s="487"/>
      <c r="AL218" s="410"/>
      <c r="AM218" s="410"/>
      <c r="AN218" s="498"/>
    </row>
    <row r="219" spans="1:40" s="150" customFormat="1">
      <c r="A219"/>
      <c r="B219"/>
      <c r="C219"/>
      <c r="D219" s="498"/>
      <c r="E219" s="498"/>
      <c r="F219" s="498"/>
      <c r="G219" s="498"/>
      <c r="H219" s="499"/>
      <c r="I219" s="411"/>
      <c r="J219" s="411"/>
      <c r="K219" s="418"/>
      <c r="L219" s="411"/>
      <c r="M219" s="411"/>
      <c r="N219" s="411"/>
      <c r="O219" s="411"/>
      <c r="P219" s="418"/>
      <c r="Q219" s="411"/>
      <c r="R219" s="411"/>
      <c r="S219" s="411"/>
      <c r="T219" s="411"/>
      <c r="U219" s="411"/>
      <c r="V219" s="418"/>
      <c r="W219" s="488"/>
      <c r="X219" s="488"/>
      <c r="Y219" s="488"/>
      <c r="Z219" s="418"/>
      <c r="AA219" s="418"/>
      <c r="AB219" s="488"/>
      <c r="AC219" s="488"/>
      <c r="AD219" s="488"/>
      <c r="AE219" s="498"/>
      <c r="AF219" s="405"/>
      <c r="AG219" s="488"/>
      <c r="AH219" s="488"/>
      <c r="AI219" s="500"/>
      <c r="AJ219" s="487"/>
      <c r="AK219" s="487"/>
      <c r="AL219" s="410"/>
      <c r="AM219" s="410"/>
      <c r="AN219" s="498"/>
    </row>
    <row r="220" spans="1:40" s="150" customFormat="1">
      <c r="A220"/>
      <c r="B220"/>
      <c r="C220"/>
      <c r="D220" s="498"/>
      <c r="E220" s="498"/>
      <c r="F220" s="498"/>
      <c r="G220" s="498"/>
      <c r="H220" s="499"/>
      <c r="I220" s="411"/>
      <c r="J220" s="411"/>
      <c r="K220" s="418"/>
      <c r="L220" s="411"/>
      <c r="M220" s="411"/>
      <c r="N220" s="411"/>
      <c r="O220" s="411"/>
      <c r="P220" s="418"/>
      <c r="Q220" s="411"/>
      <c r="R220" s="411"/>
      <c r="S220" s="411"/>
      <c r="T220" s="411"/>
      <c r="U220" s="411"/>
      <c r="V220" s="418"/>
      <c r="W220" s="488"/>
      <c r="X220" s="488"/>
      <c r="Y220" s="488"/>
      <c r="Z220" s="418"/>
      <c r="AA220" s="418"/>
      <c r="AB220" s="488"/>
      <c r="AC220" s="488"/>
      <c r="AD220" s="488"/>
      <c r="AE220" s="498"/>
      <c r="AF220" s="405"/>
      <c r="AG220" s="488"/>
      <c r="AH220" s="488"/>
      <c r="AI220" s="500"/>
      <c r="AJ220" s="487"/>
      <c r="AK220" s="487"/>
      <c r="AL220" s="410"/>
      <c r="AM220" s="410"/>
      <c r="AN220" s="498"/>
    </row>
    <row r="221" spans="1:40" s="150" customFormat="1">
      <c r="A221"/>
      <c r="B221"/>
      <c r="C221"/>
      <c r="D221" s="498"/>
      <c r="E221" s="498"/>
      <c r="F221" s="498"/>
      <c r="G221" s="498"/>
      <c r="H221" s="499"/>
      <c r="I221" s="411"/>
      <c r="J221" s="411"/>
      <c r="K221" s="418"/>
      <c r="L221" s="411"/>
      <c r="M221" s="411"/>
      <c r="N221" s="411"/>
      <c r="O221" s="411"/>
      <c r="P221" s="418"/>
      <c r="Q221" s="411"/>
      <c r="R221" s="411"/>
      <c r="S221" s="411"/>
      <c r="T221" s="411"/>
      <c r="U221" s="411"/>
      <c r="V221" s="418"/>
      <c r="W221" s="488"/>
      <c r="X221" s="488"/>
      <c r="Y221" s="488"/>
      <c r="Z221" s="418"/>
      <c r="AA221" s="418"/>
      <c r="AB221" s="488"/>
      <c r="AC221" s="488"/>
      <c r="AD221" s="488"/>
      <c r="AE221" s="498"/>
      <c r="AF221" s="405"/>
      <c r="AG221" s="488"/>
      <c r="AH221" s="488"/>
      <c r="AI221" s="500"/>
      <c r="AJ221" s="487"/>
      <c r="AK221" s="487"/>
      <c r="AL221" s="410"/>
      <c r="AM221" s="410"/>
      <c r="AN221" s="498"/>
    </row>
    <row r="222" spans="1:40" s="150" customFormat="1">
      <c r="A222"/>
      <c r="B222"/>
      <c r="C222"/>
      <c r="D222" s="498"/>
      <c r="E222" s="498"/>
      <c r="F222" s="498"/>
      <c r="G222" s="498"/>
      <c r="H222" s="499"/>
      <c r="I222" s="411"/>
      <c r="J222" s="411"/>
      <c r="K222" s="418"/>
      <c r="L222" s="411"/>
      <c r="M222" s="411"/>
      <c r="N222" s="411"/>
      <c r="O222" s="411"/>
      <c r="P222" s="418"/>
      <c r="Q222" s="411"/>
      <c r="R222" s="411"/>
      <c r="S222" s="411"/>
      <c r="T222" s="411"/>
      <c r="U222" s="411"/>
      <c r="V222" s="418"/>
      <c r="W222" s="488"/>
      <c r="X222" s="488"/>
      <c r="Y222" s="488"/>
      <c r="Z222" s="418"/>
      <c r="AA222" s="418"/>
      <c r="AB222" s="488"/>
      <c r="AC222" s="488"/>
      <c r="AD222" s="488"/>
      <c r="AE222" s="498"/>
      <c r="AF222" s="405"/>
      <c r="AG222" s="488"/>
      <c r="AH222" s="488"/>
      <c r="AI222" s="500"/>
      <c r="AJ222" s="487"/>
      <c r="AK222" s="487"/>
      <c r="AL222" s="410"/>
      <c r="AM222" s="410"/>
      <c r="AN222" s="498"/>
    </row>
    <row r="223" spans="1:40" s="150" customFormat="1">
      <c r="A223"/>
      <c r="B223"/>
      <c r="C223"/>
      <c r="D223" s="498"/>
      <c r="E223" s="498"/>
      <c r="F223" s="498"/>
      <c r="G223" s="498"/>
      <c r="H223" s="499"/>
      <c r="I223" s="411"/>
      <c r="J223" s="411"/>
      <c r="K223" s="418"/>
      <c r="L223" s="411"/>
      <c r="M223" s="411"/>
      <c r="N223" s="411"/>
      <c r="O223" s="411"/>
      <c r="P223" s="418"/>
      <c r="Q223" s="411"/>
      <c r="R223" s="411"/>
      <c r="S223" s="411"/>
      <c r="T223" s="411"/>
      <c r="U223" s="411"/>
      <c r="V223" s="418"/>
      <c r="W223" s="488"/>
      <c r="X223" s="488"/>
      <c r="Y223" s="488"/>
      <c r="Z223" s="418"/>
      <c r="AA223" s="418"/>
      <c r="AB223" s="488"/>
      <c r="AC223" s="488"/>
      <c r="AD223" s="488"/>
      <c r="AE223" s="498"/>
      <c r="AF223" s="405"/>
      <c r="AG223" s="488"/>
      <c r="AH223" s="488"/>
      <c r="AI223" s="500"/>
      <c r="AJ223" s="487"/>
      <c r="AK223" s="487"/>
      <c r="AL223" s="410"/>
      <c r="AM223" s="410"/>
      <c r="AN223" s="498"/>
    </row>
    <row r="224" spans="1:40" s="150" customFormat="1">
      <c r="A224"/>
      <c r="B224"/>
      <c r="C224"/>
      <c r="D224" s="498"/>
      <c r="E224" s="498"/>
      <c r="F224" s="498"/>
      <c r="G224" s="498"/>
      <c r="H224" s="499"/>
      <c r="I224" s="411"/>
      <c r="J224" s="411"/>
      <c r="K224" s="418"/>
      <c r="L224" s="411"/>
      <c r="M224" s="411"/>
      <c r="N224" s="411"/>
      <c r="O224" s="411"/>
      <c r="P224" s="418"/>
      <c r="Q224" s="411"/>
      <c r="R224" s="411"/>
      <c r="S224" s="411"/>
      <c r="T224" s="411"/>
      <c r="U224" s="411"/>
      <c r="V224" s="418"/>
      <c r="W224" s="488"/>
      <c r="X224" s="488"/>
      <c r="Y224" s="488"/>
      <c r="Z224" s="418"/>
      <c r="AA224" s="418"/>
      <c r="AB224" s="488"/>
      <c r="AC224" s="488"/>
      <c r="AD224" s="488"/>
      <c r="AE224" s="498"/>
      <c r="AF224" s="405"/>
      <c r="AG224" s="488"/>
      <c r="AH224" s="488"/>
      <c r="AI224" s="500"/>
      <c r="AJ224" s="487"/>
      <c r="AK224" s="487"/>
      <c r="AL224" s="410"/>
      <c r="AM224" s="410"/>
      <c r="AN224" s="498"/>
    </row>
    <row r="225" spans="9:37">
      <c r="I225" s="365"/>
      <c r="J225" s="365"/>
      <c r="AF225" s="368"/>
      <c r="AI225" s="369"/>
      <c r="AJ225" s="385"/>
      <c r="AK225" s="385"/>
    </row>
    <row r="226" spans="9:37">
      <c r="I226" s="365"/>
      <c r="J226" s="365"/>
      <c r="AF226" s="368"/>
      <c r="AI226" s="369"/>
      <c r="AJ226" s="385"/>
      <c r="AK226" s="385"/>
    </row>
    <row r="227" spans="9:37">
      <c r="I227" s="365"/>
      <c r="J227" s="365"/>
      <c r="AF227" s="368"/>
      <c r="AI227" s="369"/>
      <c r="AJ227" s="385"/>
      <c r="AK227" s="385"/>
    </row>
    <row r="228" spans="9:37">
      <c r="I228" s="365"/>
      <c r="J228" s="365"/>
      <c r="AF228" s="368"/>
      <c r="AI228" s="369"/>
      <c r="AJ228" s="385"/>
      <c r="AK228" s="385"/>
    </row>
    <row r="229" spans="9:37">
      <c r="I229" s="365"/>
      <c r="J229" s="365"/>
      <c r="AF229" s="368"/>
      <c r="AI229" s="369"/>
      <c r="AJ229" s="367"/>
      <c r="AK229" s="367"/>
    </row>
    <row r="230" spans="9:37">
      <c r="I230" s="365"/>
      <c r="J230" s="365"/>
      <c r="AF230" s="368"/>
      <c r="AI230" s="369"/>
      <c r="AJ230" s="385"/>
      <c r="AK230" s="385"/>
    </row>
    <row r="231" spans="9:37">
      <c r="I231" s="365"/>
      <c r="J231" s="365"/>
      <c r="AF231" s="368"/>
      <c r="AI231" s="369"/>
      <c r="AJ231" s="385"/>
      <c r="AK231" s="385"/>
    </row>
    <row r="232" spans="9:37">
      <c r="I232" s="365"/>
      <c r="J232" s="365"/>
      <c r="AF232" s="368"/>
      <c r="AI232" s="369"/>
      <c r="AJ232" s="385"/>
      <c r="AK232" s="385"/>
    </row>
    <row r="233" spans="9:37">
      <c r="I233" s="365"/>
      <c r="J233" s="365"/>
      <c r="AF233" s="368"/>
      <c r="AI233" s="369"/>
      <c r="AJ233" s="385"/>
      <c r="AK233" s="385"/>
    </row>
    <row r="234" spans="9:37">
      <c r="I234" s="365"/>
      <c r="J234" s="365"/>
      <c r="AF234" s="368"/>
      <c r="AI234" s="369"/>
      <c r="AJ234" s="385"/>
      <c r="AK234" s="385"/>
    </row>
    <row r="235" spans="9:37">
      <c r="I235" s="365"/>
      <c r="J235" s="365"/>
      <c r="AF235" s="368"/>
      <c r="AI235" s="369"/>
      <c r="AJ235" s="385"/>
      <c r="AK235" s="385"/>
    </row>
    <row r="236" spans="9:37">
      <c r="I236" s="365"/>
      <c r="J236" s="365"/>
      <c r="AF236" s="368"/>
      <c r="AI236" s="369"/>
      <c r="AJ236" s="385"/>
      <c r="AK236" s="385"/>
    </row>
    <row r="237" spans="9:37">
      <c r="I237" s="365"/>
      <c r="J237" s="365"/>
      <c r="AF237" s="368"/>
      <c r="AI237" s="369"/>
      <c r="AJ237" s="385"/>
      <c r="AK237" s="385"/>
    </row>
    <row r="238" spans="9:37">
      <c r="I238" s="365"/>
      <c r="J238" s="365"/>
      <c r="AF238" s="368"/>
      <c r="AI238" s="369"/>
      <c r="AJ238" s="367"/>
      <c r="AK238" s="367"/>
    </row>
    <row r="239" spans="9:37">
      <c r="I239" s="365"/>
      <c r="J239" s="365"/>
      <c r="AF239" s="368"/>
      <c r="AI239" s="369"/>
      <c r="AJ239" s="385"/>
      <c r="AK239" s="385"/>
    </row>
    <row r="240" spans="9:37">
      <c r="I240" s="365"/>
      <c r="J240" s="365"/>
      <c r="AF240" s="368"/>
      <c r="AI240" s="369"/>
      <c r="AJ240" s="385"/>
      <c r="AK240" s="385"/>
    </row>
    <row r="241" spans="9:37">
      <c r="I241" s="365"/>
      <c r="J241" s="365"/>
      <c r="AF241" s="368"/>
      <c r="AI241" s="369"/>
      <c r="AJ241" s="385"/>
      <c r="AK241" s="385"/>
    </row>
    <row r="242" spans="9:37">
      <c r="I242" s="365"/>
      <c r="J242" s="365"/>
      <c r="AF242" s="368"/>
      <c r="AI242" s="369"/>
      <c r="AJ242" s="385"/>
      <c r="AK242" s="385"/>
    </row>
    <row r="243" spans="9:37">
      <c r="I243" s="365"/>
      <c r="J243" s="365"/>
      <c r="AF243" s="368"/>
      <c r="AI243" s="369"/>
      <c r="AJ243" s="385"/>
      <c r="AK243" s="385"/>
    </row>
    <row r="244" spans="9:37">
      <c r="I244" s="365"/>
      <c r="J244" s="365"/>
      <c r="AF244" s="368"/>
      <c r="AI244" s="369"/>
      <c r="AJ244" s="385"/>
      <c r="AK244" s="385"/>
    </row>
    <row r="245" spans="9:37">
      <c r="I245" s="365"/>
      <c r="J245" s="365"/>
      <c r="AF245" s="368"/>
      <c r="AI245" s="369"/>
      <c r="AJ245" s="367"/>
      <c r="AK245" s="367"/>
    </row>
    <row r="246" spans="9:37">
      <c r="I246" s="365"/>
      <c r="J246" s="365"/>
      <c r="AF246" s="368"/>
      <c r="AI246" s="369"/>
      <c r="AJ246" s="385"/>
      <c r="AK246" s="385"/>
    </row>
    <row r="247" spans="9:37">
      <c r="I247" s="365"/>
      <c r="J247" s="365"/>
      <c r="AF247" s="368"/>
      <c r="AI247" s="369"/>
      <c r="AJ247" s="385"/>
      <c r="AK247" s="385"/>
    </row>
    <row r="248" spans="9:37">
      <c r="I248" s="365"/>
      <c r="J248" s="365"/>
      <c r="AF248" s="368"/>
      <c r="AI248" s="369"/>
      <c r="AJ248" s="385"/>
      <c r="AK248" s="385"/>
    </row>
    <row r="249" spans="9:37">
      <c r="I249" s="365"/>
      <c r="J249" s="365"/>
      <c r="AF249" s="368"/>
      <c r="AI249" s="369"/>
      <c r="AJ249" s="385"/>
      <c r="AK249" s="385"/>
    </row>
    <row r="250" spans="9:37">
      <c r="I250" s="365"/>
      <c r="J250" s="365"/>
      <c r="AF250" s="368"/>
      <c r="AI250" s="369"/>
      <c r="AJ250" s="385"/>
      <c r="AK250" s="385"/>
    </row>
    <row r="251" spans="9:37">
      <c r="I251" s="365"/>
      <c r="J251" s="365"/>
      <c r="AF251" s="368"/>
      <c r="AI251" s="369"/>
      <c r="AJ251" s="385"/>
      <c r="AK251" s="385"/>
    </row>
    <row r="252" spans="9:37">
      <c r="I252" s="365"/>
      <c r="J252" s="365"/>
      <c r="AF252" s="368"/>
      <c r="AI252" s="369"/>
      <c r="AJ252" s="385"/>
      <c r="AK252" s="385"/>
    </row>
    <row r="253" spans="9:37">
      <c r="I253" s="365"/>
      <c r="J253" s="365"/>
      <c r="AF253" s="368"/>
      <c r="AI253" s="369"/>
      <c r="AJ253" s="385"/>
      <c r="AK253" s="385"/>
    </row>
    <row r="254" spans="9:37">
      <c r="I254" s="365"/>
      <c r="J254" s="365"/>
      <c r="AF254" s="368"/>
      <c r="AI254" s="369"/>
      <c r="AJ254" s="385"/>
      <c r="AK254" s="385"/>
    </row>
    <row r="255" spans="9:37">
      <c r="I255" s="365"/>
      <c r="J255" s="365"/>
      <c r="AF255" s="368"/>
      <c r="AI255" s="369"/>
      <c r="AJ255" s="385"/>
      <c r="AK255" s="385"/>
    </row>
    <row r="256" spans="9:37">
      <c r="I256" s="365"/>
      <c r="J256" s="365"/>
      <c r="AF256" s="368"/>
      <c r="AI256" s="369"/>
      <c r="AJ256" s="385"/>
      <c r="AK256" s="385"/>
    </row>
    <row r="257" spans="1:40">
      <c r="I257" s="365"/>
      <c r="J257" s="365"/>
      <c r="AF257" s="368"/>
      <c r="AI257" s="369"/>
      <c r="AJ257" s="385"/>
      <c r="AK257" s="385"/>
    </row>
    <row r="258" spans="1:40">
      <c r="I258" s="365"/>
      <c r="J258" s="365"/>
      <c r="AF258" s="368"/>
      <c r="AI258" s="369"/>
      <c r="AJ258" s="385"/>
      <c r="AK258" s="385"/>
    </row>
    <row r="259" spans="1:40">
      <c r="I259" s="365"/>
      <c r="J259" s="365"/>
      <c r="AF259" s="368"/>
      <c r="AI259" s="369"/>
      <c r="AJ259" s="385"/>
      <c r="AK259" s="385"/>
    </row>
    <row r="260" spans="1:40">
      <c r="I260" s="365"/>
      <c r="J260" s="365"/>
      <c r="AF260" s="368"/>
      <c r="AI260" s="369"/>
      <c r="AJ260" s="385"/>
      <c r="AK260" s="385"/>
    </row>
    <row r="261" spans="1:40">
      <c r="I261" s="365"/>
      <c r="J261" s="365"/>
      <c r="AF261" s="368"/>
      <c r="AI261" s="369"/>
      <c r="AJ261" s="385"/>
      <c r="AK261" s="385"/>
    </row>
    <row r="262" spans="1:40">
      <c r="I262" s="365"/>
      <c r="J262" s="365"/>
      <c r="AF262" s="368"/>
      <c r="AI262" s="369"/>
      <c r="AJ262" s="385"/>
      <c r="AK262" s="385"/>
    </row>
    <row r="263" spans="1:40">
      <c r="I263" s="365"/>
      <c r="J263" s="365"/>
      <c r="AF263" s="368"/>
      <c r="AI263" s="369"/>
      <c r="AJ263" s="367"/>
      <c r="AK263" s="367"/>
    </row>
    <row r="264" spans="1:40">
      <c r="I264" s="365"/>
      <c r="J264" s="365"/>
      <c r="AF264" s="368"/>
      <c r="AI264" s="369"/>
      <c r="AJ264" s="385"/>
      <c r="AK264" s="385"/>
    </row>
    <row r="265" spans="1:40">
      <c r="I265" s="365"/>
      <c r="J265" s="365"/>
      <c r="AF265" s="368"/>
      <c r="AI265" s="369"/>
      <c r="AJ265" s="385"/>
      <c r="AK265" s="385"/>
    </row>
    <row r="266" spans="1:40">
      <c r="I266" s="365"/>
      <c r="J266" s="365"/>
      <c r="AF266" s="368"/>
      <c r="AI266" s="369"/>
      <c r="AJ266" s="385"/>
      <c r="AK266" s="385"/>
    </row>
    <row r="267" spans="1:40">
      <c r="I267" s="365"/>
      <c r="J267" s="365"/>
      <c r="AF267" s="368"/>
      <c r="AI267" s="369"/>
      <c r="AJ267" s="385"/>
      <c r="AK267" s="385"/>
    </row>
    <row r="268" spans="1:40">
      <c r="I268" s="365"/>
      <c r="J268" s="365"/>
      <c r="AF268" s="368"/>
      <c r="AI268" s="369"/>
      <c r="AJ268" s="367"/>
      <c r="AK268" s="367"/>
    </row>
    <row r="269" spans="1:40" s="150" customFormat="1">
      <c r="A269"/>
      <c r="B269"/>
      <c r="C269"/>
      <c r="D269" s="498"/>
      <c r="E269" s="498"/>
      <c r="F269" s="498"/>
      <c r="G269" s="498"/>
      <c r="H269" s="499"/>
      <c r="I269" s="411"/>
      <c r="J269" s="411"/>
      <c r="K269" s="418"/>
      <c r="L269" s="411"/>
      <c r="M269" s="411"/>
      <c r="N269" s="411"/>
      <c r="O269" s="411"/>
      <c r="P269" s="418"/>
      <c r="Q269" s="411"/>
      <c r="R269" s="411"/>
      <c r="S269" s="411"/>
      <c r="T269" s="411"/>
      <c r="U269" s="411"/>
      <c r="V269" s="418"/>
      <c r="W269" s="488"/>
      <c r="X269" s="488"/>
      <c r="Y269" s="488"/>
      <c r="Z269" s="418"/>
      <c r="AA269" s="418"/>
      <c r="AB269" s="488"/>
      <c r="AC269" s="488"/>
      <c r="AD269" s="488"/>
      <c r="AE269" s="498"/>
      <c r="AF269" s="405"/>
      <c r="AG269" s="488"/>
      <c r="AH269" s="488"/>
      <c r="AI269" s="500"/>
      <c r="AJ269" s="487"/>
      <c r="AK269" s="487"/>
      <c r="AL269" s="410"/>
      <c r="AM269" s="410"/>
      <c r="AN269" s="498"/>
    </row>
    <row r="270" spans="1:40" s="150" customFormat="1">
      <c r="A270"/>
      <c r="B270"/>
      <c r="C270"/>
      <c r="D270" s="498"/>
      <c r="E270" s="498"/>
      <c r="F270" s="498"/>
      <c r="G270" s="498"/>
      <c r="H270" s="499"/>
      <c r="I270" s="411"/>
      <c r="J270" s="411"/>
      <c r="K270" s="418"/>
      <c r="L270" s="411"/>
      <c r="M270" s="411"/>
      <c r="N270" s="411"/>
      <c r="O270" s="411"/>
      <c r="P270" s="418"/>
      <c r="Q270" s="411"/>
      <c r="R270" s="411"/>
      <c r="S270" s="411"/>
      <c r="T270" s="411"/>
      <c r="U270" s="411"/>
      <c r="V270" s="418"/>
      <c r="W270" s="488"/>
      <c r="X270" s="488"/>
      <c r="Y270" s="488"/>
      <c r="Z270" s="418"/>
      <c r="AA270" s="418"/>
      <c r="AB270" s="488"/>
      <c r="AC270" s="488"/>
      <c r="AD270" s="488"/>
      <c r="AE270" s="498"/>
      <c r="AF270" s="405"/>
      <c r="AG270" s="488"/>
      <c r="AH270" s="488"/>
      <c r="AI270" s="500"/>
      <c r="AJ270" s="487"/>
      <c r="AK270" s="487"/>
      <c r="AL270" s="410"/>
      <c r="AM270" s="410"/>
      <c r="AN270" s="498"/>
    </row>
    <row r="271" spans="1:40">
      <c r="I271" s="365"/>
      <c r="J271" s="365"/>
      <c r="AF271" s="368"/>
      <c r="AI271" s="369"/>
      <c r="AJ271" s="385"/>
      <c r="AK271" s="385"/>
    </row>
    <row r="272" spans="1:40">
      <c r="I272" s="365"/>
      <c r="J272" s="365"/>
      <c r="AF272" s="368"/>
      <c r="AI272" s="369"/>
      <c r="AJ272" s="385"/>
      <c r="AK272" s="385"/>
    </row>
    <row r="273" spans="5:37">
      <c r="I273" s="365"/>
      <c r="J273" s="365"/>
      <c r="AF273" s="368"/>
      <c r="AI273" s="369"/>
      <c r="AJ273" s="385"/>
      <c r="AK273" s="385"/>
    </row>
    <row r="274" spans="5:37">
      <c r="I274" s="365"/>
      <c r="J274" s="365"/>
      <c r="AF274" s="368"/>
      <c r="AI274" s="369"/>
      <c r="AJ274" s="385"/>
      <c r="AK274" s="385"/>
    </row>
    <row r="275" spans="5:37">
      <c r="I275" s="365"/>
      <c r="J275" s="365"/>
      <c r="AF275" s="368"/>
      <c r="AI275" s="369"/>
      <c r="AJ275" s="385"/>
      <c r="AK275" s="385"/>
    </row>
    <row r="276" spans="5:37">
      <c r="I276" s="365"/>
      <c r="J276" s="365"/>
      <c r="AF276" s="368"/>
      <c r="AI276" s="369"/>
      <c r="AJ276" s="385"/>
      <c r="AK276" s="385"/>
    </row>
    <row r="277" spans="5:37">
      <c r="I277" s="365"/>
      <c r="J277" s="365"/>
      <c r="AF277" s="368"/>
      <c r="AI277" s="369"/>
      <c r="AJ277" s="385"/>
      <c r="AK277" s="385"/>
    </row>
    <row r="278" spans="5:37">
      <c r="I278" s="365"/>
      <c r="J278" s="365"/>
      <c r="AF278" s="368"/>
      <c r="AI278" s="369"/>
      <c r="AJ278" s="385"/>
      <c r="AK278" s="385"/>
    </row>
    <row r="279" spans="5:37">
      <c r="I279" s="365"/>
      <c r="J279" s="365"/>
      <c r="AF279" s="368"/>
      <c r="AI279" s="369"/>
      <c r="AJ279" s="385"/>
      <c r="AK279" s="385"/>
    </row>
    <row r="280" spans="5:37">
      <c r="I280" s="365"/>
      <c r="J280" s="365"/>
      <c r="AF280" s="368"/>
      <c r="AI280" s="369"/>
      <c r="AJ280" s="385"/>
      <c r="AK280" s="385"/>
    </row>
    <row r="281" spans="5:37">
      <c r="I281" s="365"/>
      <c r="J281" s="365"/>
      <c r="AF281" s="368"/>
      <c r="AI281" s="369"/>
      <c r="AJ281" s="385"/>
      <c r="AK281" s="385"/>
    </row>
    <row r="282" spans="5:37">
      <c r="I282" s="365"/>
      <c r="J282" s="365"/>
      <c r="AF282" s="368"/>
      <c r="AI282" s="369"/>
      <c r="AJ282" s="367"/>
      <c r="AK282" s="367"/>
    </row>
    <row r="283" spans="5:37">
      <c r="I283" s="365"/>
      <c r="J283" s="365"/>
      <c r="AF283" s="368"/>
      <c r="AI283" s="369"/>
      <c r="AJ283" s="385"/>
      <c r="AK283" s="385"/>
    </row>
    <row r="284" spans="5:37">
      <c r="I284" s="365"/>
      <c r="J284" s="365"/>
      <c r="AF284" s="368"/>
      <c r="AI284" s="369"/>
      <c r="AJ284" s="385"/>
      <c r="AK284" s="385"/>
    </row>
    <row r="285" spans="5:37">
      <c r="I285" s="365"/>
      <c r="J285" s="365"/>
      <c r="AF285" s="368"/>
      <c r="AI285" s="369"/>
      <c r="AJ285" s="385"/>
      <c r="AK285" s="385"/>
    </row>
    <row r="286" spans="5:37">
      <c r="I286" s="365"/>
      <c r="J286" s="365"/>
      <c r="AF286" s="368"/>
      <c r="AI286" s="369"/>
      <c r="AJ286" s="367"/>
      <c r="AK286" s="367"/>
    </row>
    <row r="287" spans="5:37">
      <c r="E287" s="419"/>
      <c r="I287" s="365"/>
      <c r="J287" s="365"/>
      <c r="AF287" s="368"/>
      <c r="AI287" s="369"/>
      <c r="AJ287" s="385"/>
      <c r="AK287" s="385"/>
    </row>
    <row r="288" spans="5:37">
      <c r="I288" s="365"/>
      <c r="J288" s="365"/>
      <c r="AF288" s="368"/>
      <c r="AI288" s="369"/>
      <c r="AJ288" s="385"/>
      <c r="AK288" s="385"/>
    </row>
    <row r="289" spans="9:40">
      <c r="I289" s="365"/>
      <c r="J289" s="365"/>
      <c r="AF289" s="368"/>
      <c r="AI289" s="369"/>
      <c r="AJ289" s="385"/>
      <c r="AK289" s="385"/>
    </row>
    <row r="290" spans="9:40">
      <c r="I290" s="365"/>
      <c r="J290" s="365"/>
      <c r="AF290" s="368"/>
      <c r="AI290" s="369"/>
      <c r="AJ290" s="385"/>
      <c r="AK290" s="385"/>
    </row>
    <row r="291" spans="9:40">
      <c r="I291" s="365"/>
      <c r="J291" s="365"/>
      <c r="AF291" s="368"/>
      <c r="AI291" s="369"/>
      <c r="AJ291" s="385"/>
      <c r="AK291" s="385"/>
    </row>
    <row r="292" spans="9:40">
      <c r="I292" s="365"/>
      <c r="J292" s="365"/>
      <c r="AF292" s="368"/>
      <c r="AI292" s="369"/>
      <c r="AJ292" s="385"/>
      <c r="AK292" s="385"/>
    </row>
    <row r="293" spans="9:40">
      <c r="I293" s="365"/>
      <c r="J293" s="365"/>
      <c r="AF293" s="368"/>
      <c r="AI293" s="369"/>
      <c r="AJ293" s="385"/>
      <c r="AK293" s="385"/>
    </row>
    <row r="294" spans="9:40">
      <c r="I294" s="365"/>
      <c r="J294" s="365"/>
      <c r="AF294" s="368"/>
      <c r="AI294" s="369"/>
      <c r="AJ294" s="385"/>
      <c r="AK294" s="385"/>
    </row>
    <row r="295" spans="9:40">
      <c r="I295" s="365"/>
      <c r="J295" s="365"/>
      <c r="AF295" s="368"/>
      <c r="AI295" s="369"/>
      <c r="AJ295" s="367"/>
      <c r="AK295" s="367"/>
    </row>
    <row r="296" spans="9:40">
      <c r="I296" s="365"/>
      <c r="J296" s="365"/>
      <c r="AF296" s="368"/>
      <c r="AI296" s="369"/>
      <c r="AJ296" s="385"/>
      <c r="AK296" s="385"/>
      <c r="AN296" s="389"/>
    </row>
    <row r="297" spans="9:40">
      <c r="I297" s="365"/>
      <c r="J297" s="365"/>
      <c r="AF297" s="368"/>
      <c r="AI297" s="369"/>
      <c r="AJ297" s="385"/>
      <c r="AK297" s="385"/>
    </row>
    <row r="298" spans="9:40">
      <c r="I298" s="365"/>
      <c r="J298" s="365"/>
      <c r="AF298" s="368"/>
      <c r="AI298" s="369"/>
      <c r="AJ298" s="385"/>
      <c r="AK298" s="385"/>
    </row>
    <row r="299" spans="9:40">
      <c r="I299" s="365"/>
      <c r="J299" s="365"/>
      <c r="AF299" s="368"/>
      <c r="AI299" s="369"/>
      <c r="AJ299" s="385"/>
      <c r="AK299" s="385"/>
    </row>
    <row r="300" spans="9:40">
      <c r="I300" s="365"/>
      <c r="J300" s="365"/>
      <c r="AF300" s="368"/>
      <c r="AI300" s="369"/>
      <c r="AJ300" s="367"/>
      <c r="AK300" s="367"/>
    </row>
    <row r="301" spans="9:40">
      <c r="I301" s="365"/>
      <c r="J301" s="365"/>
      <c r="AF301" s="368"/>
      <c r="AI301" s="369"/>
      <c r="AJ301" s="385"/>
      <c r="AK301" s="385"/>
    </row>
    <row r="302" spans="9:40">
      <c r="I302" s="365"/>
      <c r="J302" s="365"/>
      <c r="AF302" s="368"/>
      <c r="AI302" s="369"/>
      <c r="AJ302" s="385"/>
      <c r="AK302" s="385"/>
    </row>
    <row r="303" spans="9:40">
      <c r="I303" s="365"/>
      <c r="J303" s="365"/>
      <c r="AF303" s="368"/>
      <c r="AI303" s="369"/>
      <c r="AJ303" s="385"/>
      <c r="AK303" s="385"/>
      <c r="AN303" s="389"/>
    </row>
    <row r="304" spans="9:40">
      <c r="I304" s="365"/>
      <c r="J304" s="365"/>
      <c r="AF304" s="368"/>
      <c r="AI304" s="369"/>
      <c r="AJ304" s="385"/>
      <c r="AK304" s="385"/>
    </row>
    <row r="305" spans="9:40">
      <c r="I305" s="365"/>
      <c r="J305" s="365"/>
      <c r="AF305" s="368"/>
      <c r="AI305" s="369"/>
      <c r="AJ305" s="385"/>
      <c r="AK305" s="385"/>
    </row>
    <row r="306" spans="9:40">
      <c r="I306" s="365"/>
      <c r="J306" s="365"/>
      <c r="AF306" s="368"/>
      <c r="AI306" s="369"/>
      <c r="AJ306" s="367"/>
      <c r="AK306" s="367"/>
    </row>
    <row r="307" spans="9:40">
      <c r="I307" s="365"/>
      <c r="J307" s="365"/>
      <c r="AF307" s="368"/>
      <c r="AI307" s="369"/>
      <c r="AJ307" s="367"/>
      <c r="AK307" s="367"/>
    </row>
    <row r="308" spans="9:40">
      <c r="I308" s="365"/>
      <c r="J308" s="365"/>
      <c r="AF308" s="368"/>
      <c r="AI308" s="369"/>
      <c r="AJ308" s="385"/>
      <c r="AK308" s="385"/>
      <c r="AN308" s="389"/>
    </row>
    <row r="309" spans="9:40">
      <c r="I309" s="365"/>
      <c r="J309" s="365"/>
      <c r="AF309" s="368"/>
      <c r="AI309" s="369"/>
      <c r="AJ309" s="367"/>
      <c r="AK309" s="367"/>
    </row>
    <row r="310" spans="9:40">
      <c r="I310" s="365"/>
      <c r="J310" s="365"/>
      <c r="AF310" s="368"/>
      <c r="AI310" s="369"/>
      <c r="AJ310" s="385"/>
      <c r="AK310" s="385"/>
    </row>
    <row r="311" spans="9:40">
      <c r="I311" s="365"/>
      <c r="J311" s="365"/>
      <c r="AF311" s="368"/>
      <c r="AI311" s="369"/>
      <c r="AJ311" s="385"/>
      <c r="AK311" s="385"/>
    </row>
    <row r="312" spans="9:40">
      <c r="I312" s="365"/>
      <c r="J312" s="365"/>
      <c r="AF312" s="368"/>
      <c r="AI312" s="369"/>
      <c r="AJ312" s="385"/>
      <c r="AK312" s="385"/>
    </row>
    <row r="313" spans="9:40">
      <c r="I313" s="365"/>
      <c r="J313" s="365"/>
      <c r="AF313" s="368"/>
      <c r="AI313" s="369"/>
      <c r="AJ313" s="385"/>
      <c r="AK313" s="385"/>
    </row>
    <row r="314" spans="9:40">
      <c r="I314" s="365"/>
      <c r="J314" s="365"/>
      <c r="AF314" s="368"/>
      <c r="AI314" s="369"/>
      <c r="AJ314" s="385"/>
      <c r="AK314" s="385"/>
    </row>
    <row r="315" spans="9:40">
      <c r="I315" s="365"/>
      <c r="J315" s="365"/>
      <c r="AF315" s="368"/>
      <c r="AI315" s="369"/>
      <c r="AJ315" s="385"/>
      <c r="AK315" s="385"/>
    </row>
    <row r="316" spans="9:40">
      <c r="I316" s="365"/>
      <c r="J316" s="365"/>
      <c r="AF316" s="368"/>
      <c r="AI316" s="369"/>
      <c r="AJ316" s="385"/>
      <c r="AK316" s="385"/>
    </row>
    <row r="317" spans="9:40">
      <c r="I317" s="365"/>
      <c r="J317" s="365"/>
      <c r="AF317" s="368"/>
      <c r="AI317" s="369"/>
      <c r="AJ317" s="385"/>
      <c r="AK317" s="385"/>
    </row>
    <row r="318" spans="9:40">
      <c r="I318" s="365"/>
      <c r="J318" s="365"/>
      <c r="AF318" s="368"/>
      <c r="AI318" s="369"/>
      <c r="AJ318" s="385"/>
      <c r="AK318" s="385"/>
    </row>
    <row r="319" spans="9:40">
      <c r="I319" s="365"/>
      <c r="J319" s="365"/>
      <c r="AF319" s="368"/>
      <c r="AI319" s="369"/>
      <c r="AJ319" s="385"/>
      <c r="AK319" s="385"/>
    </row>
    <row r="320" spans="9:40">
      <c r="I320" s="365"/>
      <c r="J320" s="365"/>
      <c r="AF320" s="368"/>
      <c r="AI320" s="369"/>
      <c r="AJ320" s="385"/>
      <c r="AK320" s="385"/>
      <c r="AN320" s="389"/>
    </row>
    <row r="321" spans="1:40">
      <c r="I321" s="365"/>
      <c r="J321" s="365"/>
      <c r="AF321" s="368"/>
      <c r="AI321" s="369"/>
      <c r="AJ321" s="385"/>
      <c r="AK321" s="385"/>
      <c r="AN321" s="389"/>
    </row>
    <row r="322" spans="1:40">
      <c r="I322" s="365"/>
      <c r="J322" s="365"/>
      <c r="AF322" s="368"/>
      <c r="AI322" s="369"/>
      <c r="AJ322" s="385"/>
      <c r="AK322" s="385"/>
      <c r="AN322" s="389"/>
    </row>
    <row r="323" spans="1:40">
      <c r="I323" s="365"/>
      <c r="J323" s="365"/>
      <c r="AF323" s="368"/>
      <c r="AI323" s="369"/>
      <c r="AJ323" s="385"/>
      <c r="AK323" s="385"/>
      <c r="AN323" s="389"/>
    </row>
    <row r="324" spans="1:40">
      <c r="I324" s="365"/>
      <c r="J324" s="365"/>
      <c r="AF324" s="368"/>
      <c r="AI324" s="369"/>
      <c r="AJ324" s="367"/>
      <c r="AK324" s="367"/>
    </row>
    <row r="325" spans="1:40">
      <c r="I325" s="365"/>
      <c r="J325" s="365"/>
      <c r="AF325" s="368"/>
      <c r="AI325" s="369"/>
      <c r="AJ325" s="385"/>
      <c r="AK325" s="385"/>
    </row>
    <row r="326" spans="1:40">
      <c r="I326" s="365"/>
      <c r="J326" s="365"/>
      <c r="AF326" s="368"/>
      <c r="AI326" s="369"/>
      <c r="AJ326" s="367"/>
      <c r="AK326" s="367"/>
    </row>
    <row r="327" spans="1:40">
      <c r="I327" s="365"/>
      <c r="J327" s="365"/>
      <c r="AF327" s="368"/>
      <c r="AI327" s="369"/>
      <c r="AJ327" s="367"/>
      <c r="AK327" s="367"/>
    </row>
    <row r="328" spans="1:40" s="150" customFormat="1">
      <c r="A328"/>
      <c r="B328"/>
      <c r="C328"/>
      <c r="D328" s="498"/>
      <c r="E328" s="498"/>
      <c r="F328" s="498"/>
      <c r="G328" s="498"/>
      <c r="H328" s="499"/>
      <c r="I328" s="411"/>
      <c r="J328" s="411"/>
      <c r="K328" s="418"/>
      <c r="L328" s="411"/>
      <c r="M328" s="411"/>
      <c r="N328" s="411"/>
      <c r="O328" s="411"/>
      <c r="P328" s="418"/>
      <c r="Q328" s="411"/>
      <c r="R328" s="411"/>
      <c r="S328" s="411"/>
      <c r="T328" s="411"/>
      <c r="U328" s="411"/>
      <c r="V328" s="418"/>
      <c r="W328" s="488"/>
      <c r="X328" s="488"/>
      <c r="Y328" s="488"/>
      <c r="Z328" s="418"/>
      <c r="AA328" s="418"/>
      <c r="AB328" s="488"/>
      <c r="AC328" s="488"/>
      <c r="AD328" s="488"/>
      <c r="AE328" s="498"/>
      <c r="AF328" s="405"/>
      <c r="AG328" s="488"/>
      <c r="AH328" s="488"/>
      <c r="AI328" s="500"/>
      <c r="AJ328" s="487"/>
      <c r="AK328" s="487"/>
      <c r="AL328" s="410"/>
      <c r="AM328" s="410"/>
      <c r="AN328" s="498"/>
    </row>
    <row r="329" spans="1:40" s="150" customFormat="1">
      <c r="A329"/>
      <c r="B329"/>
      <c r="C329"/>
      <c r="D329" s="498"/>
      <c r="E329" s="498"/>
      <c r="F329" s="498"/>
      <c r="G329" s="498"/>
      <c r="H329" s="499"/>
      <c r="I329" s="411"/>
      <c r="J329" s="411"/>
      <c r="K329" s="418"/>
      <c r="L329" s="411"/>
      <c r="M329" s="411"/>
      <c r="N329" s="411"/>
      <c r="O329" s="411"/>
      <c r="P329" s="418"/>
      <c r="Q329" s="411"/>
      <c r="R329" s="411"/>
      <c r="S329" s="411"/>
      <c r="T329" s="411"/>
      <c r="U329" s="411"/>
      <c r="V329" s="418"/>
      <c r="W329" s="488"/>
      <c r="X329" s="488"/>
      <c r="Y329" s="488"/>
      <c r="Z329" s="418"/>
      <c r="AA329" s="418"/>
      <c r="AB329" s="488"/>
      <c r="AC329" s="488"/>
      <c r="AD329" s="488"/>
      <c r="AE329" s="498"/>
      <c r="AF329" s="405"/>
      <c r="AG329" s="488"/>
      <c r="AH329" s="488"/>
      <c r="AI329" s="500"/>
      <c r="AJ329" s="487"/>
      <c r="AK329" s="487"/>
      <c r="AL329" s="410"/>
      <c r="AM329" s="410"/>
      <c r="AN329" s="498"/>
    </row>
    <row r="330" spans="1:40" s="150" customFormat="1">
      <c r="A330"/>
      <c r="B330"/>
      <c r="C330"/>
      <c r="D330" s="498"/>
      <c r="E330" s="497"/>
      <c r="F330" s="498"/>
      <c r="G330" s="498"/>
      <c r="H330" s="499"/>
      <c r="I330" s="411"/>
      <c r="J330" s="411"/>
      <c r="K330" s="418"/>
      <c r="L330" s="411"/>
      <c r="M330" s="411"/>
      <c r="N330" s="411"/>
      <c r="O330" s="411"/>
      <c r="P330" s="418"/>
      <c r="Q330" s="411"/>
      <c r="R330" s="411"/>
      <c r="S330" s="411"/>
      <c r="T330" s="411"/>
      <c r="U330" s="411"/>
      <c r="V330" s="418"/>
      <c r="W330" s="488"/>
      <c r="X330" s="488"/>
      <c r="Y330" s="488"/>
      <c r="Z330" s="418"/>
      <c r="AA330" s="418"/>
      <c r="AB330" s="488"/>
      <c r="AC330" s="488"/>
      <c r="AD330" s="488"/>
      <c r="AE330" s="498"/>
      <c r="AF330" s="405"/>
      <c r="AG330" s="488"/>
      <c r="AH330" s="488"/>
      <c r="AI330" s="500"/>
      <c r="AJ330" s="487"/>
      <c r="AK330" s="487"/>
      <c r="AL330" s="410"/>
      <c r="AM330" s="410"/>
      <c r="AN330" s="498"/>
    </row>
    <row r="331" spans="1:40">
      <c r="I331" s="365"/>
      <c r="J331" s="365"/>
      <c r="AF331" s="368"/>
      <c r="AI331" s="369"/>
      <c r="AJ331" s="385"/>
      <c r="AK331" s="385"/>
    </row>
    <row r="332" spans="1:40">
      <c r="I332" s="365"/>
      <c r="J332" s="365"/>
      <c r="AF332" s="368"/>
      <c r="AI332" s="369"/>
      <c r="AJ332" s="385"/>
      <c r="AK332" s="385"/>
    </row>
    <row r="333" spans="1:40">
      <c r="I333" s="365"/>
      <c r="J333" s="365"/>
      <c r="AF333" s="368"/>
      <c r="AI333" s="369"/>
      <c r="AJ333" s="385"/>
      <c r="AK333" s="385"/>
    </row>
    <row r="334" spans="1:40">
      <c r="I334" s="365"/>
      <c r="J334" s="365"/>
      <c r="AF334" s="368"/>
      <c r="AI334" s="369"/>
      <c r="AJ334" s="385"/>
      <c r="AK334" s="385"/>
    </row>
    <row r="335" spans="1:40">
      <c r="I335" s="365"/>
      <c r="J335" s="365"/>
      <c r="AF335" s="368"/>
      <c r="AI335" s="369"/>
      <c r="AJ335" s="385"/>
      <c r="AK335" s="385"/>
    </row>
    <row r="336" spans="1:40">
      <c r="I336" s="365"/>
      <c r="J336" s="365"/>
      <c r="AF336" s="368"/>
      <c r="AI336" s="369"/>
      <c r="AJ336" s="385"/>
      <c r="AK336" s="385"/>
    </row>
    <row r="337" spans="9:40">
      <c r="I337" s="365"/>
      <c r="J337" s="365"/>
      <c r="AF337" s="368"/>
      <c r="AI337" s="369"/>
      <c r="AJ337" s="385"/>
      <c r="AK337" s="385"/>
    </row>
    <row r="338" spans="9:40">
      <c r="I338" s="365"/>
      <c r="J338" s="365"/>
      <c r="AF338" s="368"/>
      <c r="AI338" s="369"/>
      <c r="AJ338" s="385"/>
      <c r="AK338" s="385"/>
    </row>
    <row r="339" spans="9:40">
      <c r="I339" s="365"/>
      <c r="J339" s="365"/>
      <c r="AF339" s="368"/>
      <c r="AI339" s="369"/>
      <c r="AJ339" s="385"/>
      <c r="AK339" s="385"/>
    </row>
    <row r="340" spans="9:40">
      <c r="I340" s="365"/>
      <c r="J340" s="365"/>
      <c r="AF340" s="368"/>
      <c r="AI340" s="369"/>
      <c r="AJ340" s="385"/>
      <c r="AK340" s="385"/>
    </row>
    <row r="341" spans="9:40">
      <c r="I341" s="365"/>
      <c r="J341" s="365"/>
      <c r="AF341" s="368"/>
      <c r="AI341" s="369"/>
      <c r="AJ341" s="385"/>
      <c r="AK341" s="385"/>
      <c r="AM341" s="415"/>
      <c r="AN341" s="415"/>
    </row>
    <row r="342" spans="9:40">
      <c r="I342" s="365"/>
      <c r="J342" s="365"/>
      <c r="AF342" s="368"/>
      <c r="AI342" s="369"/>
      <c r="AJ342" s="385"/>
      <c r="AK342" s="385"/>
    </row>
    <row r="343" spans="9:40">
      <c r="I343" s="365"/>
      <c r="J343" s="365"/>
      <c r="AF343" s="368"/>
      <c r="AI343" s="369"/>
      <c r="AJ343" s="385"/>
      <c r="AK343" s="385"/>
    </row>
    <row r="344" spans="9:40">
      <c r="I344" s="365"/>
      <c r="J344" s="365"/>
      <c r="AF344" s="368"/>
      <c r="AI344" s="369"/>
      <c r="AJ344" s="385"/>
      <c r="AK344" s="385"/>
    </row>
    <row r="345" spans="9:40">
      <c r="I345" s="365"/>
      <c r="J345" s="365"/>
      <c r="AF345" s="368"/>
      <c r="AI345" s="369"/>
      <c r="AJ345" s="385"/>
      <c r="AK345" s="385"/>
    </row>
    <row r="346" spans="9:40">
      <c r="I346" s="365"/>
      <c r="J346" s="365"/>
      <c r="AF346" s="368"/>
      <c r="AI346" s="369"/>
      <c r="AJ346" s="385"/>
      <c r="AK346" s="385"/>
    </row>
    <row r="347" spans="9:40">
      <c r="I347" s="365"/>
      <c r="J347" s="365"/>
      <c r="AF347" s="368"/>
      <c r="AI347" s="369"/>
      <c r="AJ347" s="385"/>
      <c r="AK347" s="385"/>
    </row>
    <row r="348" spans="9:40">
      <c r="I348" s="365"/>
      <c r="J348" s="365"/>
      <c r="AF348" s="368"/>
      <c r="AI348" s="369"/>
      <c r="AJ348" s="385"/>
      <c r="AK348" s="385"/>
    </row>
    <row r="349" spans="9:40">
      <c r="I349" s="365"/>
      <c r="J349" s="365"/>
      <c r="AF349" s="368"/>
      <c r="AI349" s="369"/>
      <c r="AJ349" s="385"/>
      <c r="AK349" s="385"/>
    </row>
    <row r="350" spans="9:40">
      <c r="I350" s="365"/>
      <c r="J350" s="365"/>
      <c r="AF350" s="368"/>
      <c r="AI350" s="369"/>
      <c r="AJ350" s="385"/>
      <c r="AK350" s="385"/>
      <c r="AL350" s="414"/>
      <c r="AM350" s="414"/>
      <c r="AN350" s="502"/>
    </row>
    <row r="351" spans="9:40">
      <c r="I351" s="365"/>
      <c r="J351" s="365"/>
      <c r="AF351" s="368"/>
      <c r="AI351" s="369"/>
      <c r="AJ351" s="385"/>
      <c r="AK351" s="385"/>
      <c r="AL351" s="414"/>
      <c r="AM351" s="414"/>
      <c r="AN351" s="502"/>
    </row>
    <row r="352" spans="9:40">
      <c r="I352" s="365"/>
      <c r="J352" s="365"/>
      <c r="AF352" s="368"/>
      <c r="AI352" s="369"/>
      <c r="AJ352" s="385"/>
      <c r="AK352" s="385"/>
      <c r="AL352" s="414"/>
      <c r="AM352" s="414"/>
      <c r="AN352" s="502"/>
    </row>
    <row r="353" spans="9:40">
      <c r="I353" s="365"/>
      <c r="J353" s="365"/>
      <c r="AF353" s="368"/>
      <c r="AI353" s="369"/>
      <c r="AJ353" s="385"/>
      <c r="AK353" s="385"/>
      <c r="AL353" s="414"/>
      <c r="AM353" s="414"/>
      <c r="AN353" s="502"/>
    </row>
    <row r="354" spans="9:40">
      <c r="I354" s="365"/>
      <c r="J354" s="365"/>
      <c r="AF354" s="368"/>
      <c r="AI354" s="369"/>
      <c r="AJ354" s="385"/>
      <c r="AK354" s="385"/>
      <c r="AL354" s="363"/>
      <c r="AM354" s="414"/>
      <c r="AN354" s="502"/>
    </row>
    <row r="355" spans="9:40">
      <c r="I355" s="365"/>
      <c r="J355" s="365"/>
      <c r="AF355" s="368"/>
      <c r="AI355" s="369"/>
      <c r="AJ355" s="385"/>
      <c r="AK355" s="385"/>
      <c r="AL355" s="363"/>
      <c r="AM355" s="414"/>
      <c r="AN355" s="502"/>
    </row>
    <row r="356" spans="9:40">
      <c r="I356" s="365"/>
      <c r="J356" s="365"/>
      <c r="AF356" s="368"/>
      <c r="AI356" s="369"/>
      <c r="AJ356" s="385"/>
      <c r="AK356" s="385"/>
      <c r="AL356" s="363"/>
      <c r="AM356" s="414"/>
      <c r="AN356" s="502"/>
    </row>
    <row r="357" spans="9:40">
      <c r="I357" s="365"/>
      <c r="J357" s="365"/>
      <c r="AF357" s="368"/>
      <c r="AI357" s="369"/>
      <c r="AJ357" s="385"/>
      <c r="AK357" s="385"/>
      <c r="AL357" s="363"/>
      <c r="AM357" s="414"/>
      <c r="AN357" s="502"/>
    </row>
    <row r="358" spans="9:40">
      <c r="I358" s="365"/>
      <c r="J358" s="365"/>
      <c r="AF358" s="368"/>
      <c r="AI358" s="369"/>
      <c r="AJ358" s="385"/>
      <c r="AK358" s="385"/>
      <c r="AL358" s="363"/>
      <c r="AM358" s="414"/>
      <c r="AN358" s="502"/>
    </row>
    <row r="359" spans="9:40">
      <c r="I359" s="365"/>
      <c r="J359" s="365"/>
      <c r="AF359" s="368"/>
      <c r="AI359" s="369"/>
      <c r="AJ359" s="385"/>
      <c r="AK359" s="385"/>
      <c r="AL359" s="363"/>
      <c r="AM359" s="414"/>
      <c r="AN359" s="502"/>
    </row>
    <row r="360" spans="9:40">
      <c r="I360" s="365"/>
      <c r="J360" s="365"/>
      <c r="AF360" s="368"/>
      <c r="AI360" s="369"/>
      <c r="AJ360" s="367"/>
      <c r="AK360" s="367"/>
      <c r="AL360" s="363"/>
      <c r="AM360" s="414"/>
      <c r="AN360" s="502"/>
    </row>
    <row r="361" spans="9:40">
      <c r="I361" s="365"/>
      <c r="J361" s="365"/>
      <c r="AF361" s="368"/>
      <c r="AI361" s="369"/>
      <c r="AJ361" s="367"/>
      <c r="AK361" s="367"/>
      <c r="AL361" s="363"/>
      <c r="AM361" s="414"/>
      <c r="AN361" s="502"/>
    </row>
    <row r="362" spans="9:40">
      <c r="I362" s="365"/>
      <c r="J362" s="365"/>
      <c r="AF362" s="368"/>
      <c r="AI362" s="369"/>
      <c r="AJ362" s="385"/>
      <c r="AK362" s="385"/>
      <c r="AL362" s="363"/>
      <c r="AM362" s="414"/>
      <c r="AN362" s="502"/>
    </row>
    <row r="363" spans="9:40">
      <c r="I363" s="365"/>
      <c r="J363" s="365"/>
      <c r="AF363" s="368"/>
      <c r="AI363" s="369"/>
      <c r="AJ363" s="385"/>
      <c r="AK363" s="385"/>
      <c r="AL363" s="363"/>
      <c r="AM363" s="414"/>
      <c r="AN363" s="502"/>
    </row>
    <row r="364" spans="9:40">
      <c r="I364" s="365"/>
      <c r="J364" s="365"/>
      <c r="AF364" s="368"/>
      <c r="AI364" s="369"/>
      <c r="AJ364" s="385"/>
      <c r="AK364" s="385"/>
      <c r="AL364" s="363"/>
    </row>
    <row r="365" spans="9:40">
      <c r="I365" s="365"/>
      <c r="J365" s="365"/>
      <c r="AF365" s="368"/>
      <c r="AI365" s="369"/>
      <c r="AJ365" s="385"/>
      <c r="AK365" s="385"/>
      <c r="AL365" s="363"/>
    </row>
    <row r="366" spans="9:40">
      <c r="I366" s="365"/>
      <c r="J366" s="365"/>
      <c r="AF366" s="368"/>
      <c r="AI366" s="369"/>
      <c r="AJ366" s="385"/>
      <c r="AK366" s="385"/>
      <c r="AL366" s="363"/>
    </row>
    <row r="367" spans="9:40">
      <c r="I367" s="365"/>
      <c r="J367" s="365"/>
      <c r="AF367" s="368"/>
      <c r="AI367" s="369"/>
      <c r="AJ367" s="385"/>
      <c r="AK367" s="385"/>
      <c r="AL367" s="363"/>
    </row>
    <row r="368" spans="9:40">
      <c r="I368" s="365"/>
      <c r="J368" s="365"/>
      <c r="AF368" s="368"/>
      <c r="AI368" s="369"/>
      <c r="AJ368" s="385"/>
      <c r="AK368" s="385"/>
      <c r="AL368" s="363"/>
    </row>
    <row r="369" spans="1:40">
      <c r="I369" s="365"/>
      <c r="J369" s="365"/>
      <c r="AF369" s="368"/>
      <c r="AI369" s="369"/>
      <c r="AJ369" s="385"/>
      <c r="AK369" s="385"/>
      <c r="AL369" s="363"/>
    </row>
    <row r="370" spans="1:40" s="150" customFormat="1">
      <c r="A370"/>
      <c r="B370"/>
      <c r="C370"/>
      <c r="D370" s="498"/>
      <c r="E370" s="498"/>
      <c r="F370" s="498"/>
      <c r="G370" s="498"/>
      <c r="H370" s="499"/>
      <c r="I370" s="411"/>
      <c r="J370" s="411"/>
      <c r="K370" s="418"/>
      <c r="L370" s="411"/>
      <c r="M370" s="411"/>
      <c r="N370" s="411"/>
      <c r="O370" s="411"/>
      <c r="P370" s="418"/>
      <c r="Q370" s="411"/>
      <c r="R370" s="411"/>
      <c r="S370" s="411"/>
      <c r="T370" s="411"/>
      <c r="U370" s="411"/>
      <c r="V370" s="418"/>
      <c r="W370" s="488"/>
      <c r="X370" s="488"/>
      <c r="Y370" s="488"/>
      <c r="Z370" s="418"/>
      <c r="AA370" s="418"/>
      <c r="AB370" s="488"/>
      <c r="AC370" s="488"/>
      <c r="AD370" s="488"/>
      <c r="AE370" s="498"/>
      <c r="AF370" s="405"/>
      <c r="AG370" s="488"/>
      <c r="AH370" s="488"/>
      <c r="AI370" s="500"/>
      <c r="AJ370" s="487"/>
      <c r="AK370" s="487"/>
      <c r="AL370" s="498"/>
      <c r="AM370" s="410"/>
      <c r="AN370" s="498"/>
    </row>
    <row r="371" spans="1:40" s="150" customFormat="1">
      <c r="A371"/>
      <c r="B371"/>
      <c r="C371"/>
      <c r="D371" s="498"/>
      <c r="E371" s="498"/>
      <c r="F371" s="498"/>
      <c r="G371" s="498"/>
      <c r="H371" s="499"/>
      <c r="I371" s="411"/>
      <c r="J371" s="411"/>
      <c r="K371" s="418"/>
      <c r="L371" s="411"/>
      <c r="M371" s="411"/>
      <c r="N371" s="411"/>
      <c r="O371" s="411"/>
      <c r="P371" s="418"/>
      <c r="Q371" s="411"/>
      <c r="R371" s="411"/>
      <c r="S371" s="411"/>
      <c r="T371" s="411"/>
      <c r="U371" s="411"/>
      <c r="V371" s="418"/>
      <c r="W371" s="488"/>
      <c r="X371" s="488"/>
      <c r="Y371" s="488"/>
      <c r="Z371" s="418"/>
      <c r="AA371" s="418"/>
      <c r="AB371" s="488"/>
      <c r="AC371" s="488"/>
      <c r="AD371" s="488"/>
      <c r="AE371" s="498"/>
      <c r="AF371" s="405"/>
      <c r="AG371" s="488"/>
      <c r="AH371" s="488"/>
      <c r="AI371" s="500"/>
      <c r="AJ371" s="487"/>
      <c r="AK371" s="487"/>
      <c r="AL371" s="498"/>
      <c r="AM371" s="410"/>
      <c r="AN371" s="498"/>
    </row>
    <row r="372" spans="1:40" s="150" customFormat="1">
      <c r="A372"/>
      <c r="B372"/>
      <c r="C372"/>
      <c r="D372" s="498"/>
      <c r="E372" s="498"/>
      <c r="F372" s="498"/>
      <c r="G372" s="498"/>
      <c r="H372" s="499"/>
      <c r="I372" s="411"/>
      <c r="J372" s="411"/>
      <c r="K372" s="418"/>
      <c r="L372" s="411"/>
      <c r="M372" s="411"/>
      <c r="N372" s="411"/>
      <c r="O372" s="411"/>
      <c r="P372" s="418"/>
      <c r="Q372" s="411"/>
      <c r="R372" s="411"/>
      <c r="S372" s="411"/>
      <c r="T372" s="411"/>
      <c r="U372" s="411"/>
      <c r="V372" s="418"/>
      <c r="W372" s="488"/>
      <c r="X372" s="488"/>
      <c r="Y372" s="488"/>
      <c r="Z372" s="418"/>
      <c r="AA372" s="418"/>
      <c r="AB372" s="488"/>
      <c r="AC372" s="488"/>
      <c r="AD372" s="488"/>
      <c r="AE372" s="498"/>
      <c r="AF372" s="405"/>
      <c r="AG372" s="488"/>
      <c r="AH372" s="488"/>
      <c r="AI372" s="500"/>
      <c r="AJ372" s="487"/>
      <c r="AK372" s="487"/>
      <c r="AL372" s="498"/>
      <c r="AM372" s="410"/>
      <c r="AN372" s="498"/>
    </row>
    <row r="373" spans="1:40" s="150" customFormat="1">
      <c r="A373"/>
      <c r="B373"/>
      <c r="C373"/>
      <c r="D373" s="498"/>
      <c r="E373" s="498"/>
      <c r="F373" s="498"/>
      <c r="G373" s="498"/>
      <c r="H373" s="499"/>
      <c r="I373" s="411"/>
      <c r="J373" s="411"/>
      <c r="K373" s="418"/>
      <c r="L373" s="411"/>
      <c r="M373" s="411"/>
      <c r="N373" s="411"/>
      <c r="O373" s="411"/>
      <c r="P373" s="418"/>
      <c r="Q373" s="411"/>
      <c r="R373" s="411"/>
      <c r="S373" s="411"/>
      <c r="T373" s="411"/>
      <c r="U373" s="411"/>
      <c r="V373" s="418"/>
      <c r="W373" s="488"/>
      <c r="X373" s="488"/>
      <c r="Y373" s="488"/>
      <c r="Z373" s="418"/>
      <c r="AA373" s="418"/>
      <c r="AB373" s="488"/>
      <c r="AC373" s="488"/>
      <c r="AD373" s="488"/>
      <c r="AE373" s="498"/>
      <c r="AF373" s="405"/>
      <c r="AG373" s="488"/>
      <c r="AH373" s="488"/>
      <c r="AI373" s="500"/>
      <c r="AJ373" s="487"/>
      <c r="AK373" s="487"/>
      <c r="AL373" s="498"/>
      <c r="AM373" s="410"/>
      <c r="AN373" s="498"/>
    </row>
    <row r="374" spans="1:40" s="150" customFormat="1">
      <c r="A374"/>
      <c r="B374"/>
      <c r="C374"/>
      <c r="D374" s="498"/>
      <c r="E374" s="498"/>
      <c r="F374" s="498"/>
      <c r="G374" s="498"/>
      <c r="H374" s="499"/>
      <c r="I374" s="411"/>
      <c r="J374" s="411"/>
      <c r="K374" s="418"/>
      <c r="L374" s="411"/>
      <c r="M374" s="411"/>
      <c r="N374" s="411"/>
      <c r="O374" s="411"/>
      <c r="P374" s="418"/>
      <c r="Q374" s="411"/>
      <c r="R374" s="411"/>
      <c r="S374" s="411"/>
      <c r="T374" s="411"/>
      <c r="U374" s="411"/>
      <c r="V374" s="418"/>
      <c r="W374" s="488"/>
      <c r="X374" s="488"/>
      <c r="Y374" s="488"/>
      <c r="Z374" s="418"/>
      <c r="AA374" s="418"/>
      <c r="AB374" s="488"/>
      <c r="AC374" s="488"/>
      <c r="AD374" s="488"/>
      <c r="AE374" s="498"/>
      <c r="AF374" s="405"/>
      <c r="AG374" s="488"/>
      <c r="AH374" s="488"/>
      <c r="AI374" s="500"/>
      <c r="AJ374" s="487"/>
      <c r="AK374" s="487"/>
      <c r="AL374" s="498"/>
      <c r="AM374" s="410"/>
      <c r="AN374" s="498"/>
    </row>
    <row r="375" spans="1:40" s="150" customFormat="1">
      <c r="A375"/>
      <c r="B375"/>
      <c r="C375"/>
      <c r="D375" s="498"/>
      <c r="E375" s="498"/>
      <c r="F375" s="498"/>
      <c r="G375" s="498"/>
      <c r="H375" s="499"/>
      <c r="I375" s="411"/>
      <c r="J375" s="411"/>
      <c r="K375" s="418"/>
      <c r="L375" s="411"/>
      <c r="M375" s="411"/>
      <c r="N375" s="411"/>
      <c r="O375" s="411"/>
      <c r="P375" s="418"/>
      <c r="Q375" s="411"/>
      <c r="R375" s="411"/>
      <c r="S375" s="411"/>
      <c r="T375" s="411"/>
      <c r="U375" s="411"/>
      <c r="V375" s="418"/>
      <c r="W375" s="488"/>
      <c r="X375" s="488"/>
      <c r="Y375" s="488"/>
      <c r="Z375" s="418"/>
      <c r="AA375" s="418"/>
      <c r="AB375" s="488"/>
      <c r="AC375" s="488"/>
      <c r="AD375" s="488"/>
      <c r="AE375" s="498"/>
      <c r="AF375" s="405"/>
      <c r="AG375" s="488"/>
      <c r="AH375" s="488"/>
      <c r="AI375" s="500"/>
      <c r="AJ375" s="487"/>
      <c r="AK375" s="487"/>
      <c r="AL375" s="498"/>
      <c r="AM375" s="410"/>
      <c r="AN375" s="498"/>
    </row>
    <row r="376" spans="1:40" s="150" customFormat="1">
      <c r="A376"/>
      <c r="B376"/>
      <c r="C376"/>
      <c r="D376" s="498"/>
      <c r="E376" s="498"/>
      <c r="F376" s="498"/>
      <c r="G376" s="498"/>
      <c r="H376" s="499"/>
      <c r="I376" s="411"/>
      <c r="J376" s="411"/>
      <c r="K376" s="418"/>
      <c r="L376" s="411"/>
      <c r="M376" s="411"/>
      <c r="N376" s="411"/>
      <c r="O376" s="411"/>
      <c r="P376" s="418"/>
      <c r="Q376" s="411"/>
      <c r="R376" s="411"/>
      <c r="S376" s="411"/>
      <c r="T376" s="411"/>
      <c r="U376" s="411"/>
      <c r="V376" s="418"/>
      <c r="W376" s="488"/>
      <c r="X376" s="488"/>
      <c r="Y376" s="488"/>
      <c r="Z376" s="418"/>
      <c r="AA376" s="418"/>
      <c r="AB376" s="488"/>
      <c r="AC376" s="488"/>
      <c r="AD376" s="488"/>
      <c r="AE376" s="498"/>
      <c r="AF376" s="405"/>
      <c r="AG376" s="488"/>
      <c r="AH376" s="488"/>
      <c r="AI376" s="500"/>
      <c r="AJ376" s="487"/>
      <c r="AK376" s="487"/>
      <c r="AL376" s="498"/>
      <c r="AM376" s="410"/>
      <c r="AN376" s="498"/>
    </row>
    <row r="377" spans="1:40">
      <c r="I377" s="365"/>
      <c r="J377" s="365"/>
      <c r="AF377" s="368"/>
      <c r="AI377" s="369"/>
      <c r="AJ377" s="385"/>
      <c r="AK377" s="385"/>
      <c r="AL377" s="363"/>
    </row>
    <row r="378" spans="1:40">
      <c r="I378" s="365"/>
      <c r="J378" s="365"/>
      <c r="AF378" s="368"/>
      <c r="AI378" s="369"/>
      <c r="AJ378" s="385"/>
      <c r="AK378" s="385"/>
      <c r="AL378" s="363"/>
    </row>
    <row r="379" spans="1:40">
      <c r="I379" s="365"/>
      <c r="J379" s="365"/>
      <c r="AF379" s="368"/>
      <c r="AI379" s="369"/>
      <c r="AJ379" s="385"/>
      <c r="AK379" s="385"/>
      <c r="AL379" s="363"/>
    </row>
    <row r="380" spans="1:40">
      <c r="I380" s="365"/>
      <c r="J380" s="365"/>
      <c r="AF380" s="368"/>
      <c r="AI380" s="369"/>
      <c r="AJ380" s="385"/>
      <c r="AK380" s="385"/>
      <c r="AL380" s="363"/>
    </row>
    <row r="381" spans="1:40">
      <c r="I381" s="365"/>
      <c r="J381" s="365"/>
      <c r="AF381" s="368"/>
      <c r="AI381" s="369"/>
      <c r="AJ381" s="385"/>
      <c r="AK381" s="385"/>
      <c r="AL381" s="363"/>
    </row>
    <row r="382" spans="1:40">
      <c r="I382" s="365"/>
      <c r="J382" s="365"/>
      <c r="AF382" s="368"/>
      <c r="AI382" s="369"/>
      <c r="AJ382" s="385"/>
      <c r="AK382" s="385"/>
      <c r="AL382" s="363"/>
    </row>
    <row r="383" spans="1:40">
      <c r="I383" s="365"/>
      <c r="J383" s="365"/>
      <c r="AF383" s="368"/>
      <c r="AI383" s="369"/>
      <c r="AJ383" s="385"/>
      <c r="AK383" s="385"/>
      <c r="AL383" s="363"/>
    </row>
    <row r="384" spans="1:40">
      <c r="I384" s="365"/>
      <c r="J384" s="365"/>
      <c r="AF384" s="368"/>
      <c r="AI384" s="369"/>
      <c r="AJ384" s="385"/>
      <c r="AK384" s="385"/>
      <c r="AL384" s="363"/>
    </row>
    <row r="385" spans="4:40">
      <c r="I385" s="365"/>
      <c r="J385" s="365"/>
      <c r="AF385" s="368"/>
      <c r="AI385" s="369"/>
      <c r="AJ385" s="385"/>
      <c r="AK385" s="385"/>
      <c r="AL385" s="363"/>
    </row>
    <row r="386" spans="4:40">
      <c r="I386" s="365"/>
      <c r="J386" s="365"/>
      <c r="AF386" s="368"/>
      <c r="AI386" s="369"/>
      <c r="AJ386" s="385"/>
      <c r="AK386" s="385"/>
      <c r="AL386" s="363"/>
    </row>
    <row r="387" spans="4:40">
      <c r="I387" s="365"/>
      <c r="J387" s="365"/>
      <c r="AF387" s="368"/>
      <c r="AI387" s="369"/>
      <c r="AJ387" s="385"/>
      <c r="AK387" s="385"/>
      <c r="AL387" s="363"/>
    </row>
    <row r="388" spans="4:40">
      <c r="I388" s="365"/>
      <c r="J388" s="365"/>
      <c r="AF388" s="368"/>
      <c r="AI388" s="369"/>
      <c r="AJ388" s="385"/>
      <c r="AK388" s="385"/>
    </row>
    <row r="389" spans="4:40">
      <c r="I389" s="365"/>
      <c r="J389" s="365"/>
      <c r="AF389" s="368"/>
      <c r="AI389" s="369"/>
      <c r="AJ389" s="385"/>
      <c r="AK389" s="385"/>
      <c r="AL389" s="414"/>
      <c r="AM389" s="414"/>
      <c r="AN389" s="502"/>
    </row>
    <row r="390" spans="4:40">
      <c r="I390" s="365"/>
      <c r="J390" s="365"/>
      <c r="AF390" s="368"/>
      <c r="AI390" s="369"/>
      <c r="AJ390" s="385"/>
      <c r="AK390" s="385"/>
      <c r="AL390" s="414"/>
      <c r="AM390" s="414"/>
      <c r="AN390" s="502"/>
    </row>
    <row r="391" spans="4:40">
      <c r="I391" s="365"/>
      <c r="J391" s="365"/>
      <c r="AF391" s="368"/>
      <c r="AI391" s="369"/>
      <c r="AJ391" s="385"/>
      <c r="AK391" s="385"/>
    </row>
    <row r="392" spans="4:40">
      <c r="I392" s="365"/>
      <c r="J392" s="365"/>
      <c r="AF392" s="368"/>
      <c r="AI392" s="369"/>
      <c r="AJ392" s="385"/>
      <c r="AK392" s="385"/>
    </row>
    <row r="393" spans="4:40">
      <c r="I393" s="365"/>
      <c r="J393" s="365"/>
      <c r="AF393" s="368"/>
      <c r="AI393" s="369"/>
      <c r="AJ393" s="385"/>
      <c r="AK393" s="385"/>
    </row>
    <row r="394" spans="4:40">
      <c r="D394" s="379"/>
      <c r="I394" s="365"/>
      <c r="J394" s="365"/>
      <c r="AF394" s="368"/>
      <c r="AI394" s="380"/>
      <c r="AJ394" s="489"/>
      <c r="AK394" s="489"/>
    </row>
    <row r="395" spans="4:40">
      <c r="D395" s="379"/>
      <c r="AF395" s="368"/>
      <c r="AI395" s="380"/>
      <c r="AJ395" s="489"/>
      <c r="AK395" s="489"/>
    </row>
    <row r="396" spans="4:40">
      <c r="D396" s="379"/>
      <c r="AF396" s="368"/>
      <c r="AI396" s="380"/>
      <c r="AJ396" s="489"/>
      <c r="AK396" s="489"/>
    </row>
    <row r="397" spans="4:40">
      <c r="D397" s="379"/>
      <c r="AF397" s="368"/>
      <c r="AI397" s="380"/>
      <c r="AJ397" s="489"/>
      <c r="AK397" s="489"/>
    </row>
    <row r="398" spans="4:40">
      <c r="D398" s="379"/>
      <c r="AF398" s="368"/>
      <c r="AI398" s="380"/>
      <c r="AJ398" s="489"/>
      <c r="AK398" s="489"/>
    </row>
    <row r="399" spans="4:40">
      <c r="D399" s="379"/>
      <c r="AF399" s="368"/>
      <c r="AI399" s="380"/>
      <c r="AJ399" s="489"/>
      <c r="AK399" s="489"/>
    </row>
    <row r="400" spans="4:40">
      <c r="D400" s="379"/>
      <c r="F400" s="379"/>
      <c r="G400" s="379"/>
      <c r="J400" s="490"/>
      <c r="AF400" s="368"/>
      <c r="AI400" s="380"/>
      <c r="AJ400" s="489"/>
      <c r="AK400" s="489"/>
    </row>
    <row r="401" spans="4:37">
      <c r="D401" s="379"/>
      <c r="J401" s="364"/>
      <c r="K401" s="364"/>
      <c r="AF401" s="368"/>
      <c r="AI401" s="380"/>
      <c r="AJ401" s="489"/>
      <c r="AK401" s="489"/>
    </row>
    <row r="402" spans="4:37">
      <c r="D402" s="379"/>
      <c r="J402" s="364"/>
      <c r="K402" s="364"/>
      <c r="AF402" s="368"/>
      <c r="AI402" s="380"/>
      <c r="AJ402" s="489"/>
      <c r="AK402" s="489"/>
    </row>
    <row r="403" spans="4:37">
      <c r="D403" s="379"/>
      <c r="AF403" s="368"/>
      <c r="AI403" s="380"/>
      <c r="AJ403" s="489"/>
      <c r="AK403" s="489"/>
    </row>
    <row r="477" spans="4:4">
      <c r="D477" s="379"/>
    </row>
  </sheetData>
  <sortState ref="A2:AJ392">
    <sortCondition ref="A2:A392"/>
    <sortCondition ref="E2:E392"/>
    <sortCondition ref="B2:B392"/>
  </sortState>
  <pageMargins left="0.31496062992125984" right="0.31496062992125984" top="0.35433070866141736" bottom="0.35433070866141736" header="0.31496062992125984" footer="0.31496062992125984"/>
  <pageSetup paperSize="9" scale="28" fitToHeight="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52"/>
  <sheetViews>
    <sheetView workbookViewId="0"/>
  </sheetViews>
  <sheetFormatPr baseColWidth="10" defaultColWidth="9.140625" defaultRowHeight="12.75"/>
  <cols>
    <col min="1" max="1" width="4.140625" customWidth="1"/>
    <col min="2" max="2" width="12.140625" customWidth="1"/>
    <col min="3" max="3" width="15.85546875" customWidth="1"/>
    <col min="4" max="4" width="100.5703125" customWidth="1"/>
  </cols>
  <sheetData>
    <row r="2" spans="2:4" ht="45">
      <c r="B2" s="511" t="s">
        <v>778</v>
      </c>
      <c r="C2" s="512" t="s">
        <v>779</v>
      </c>
      <c r="D2" s="512" t="s">
        <v>780</v>
      </c>
    </row>
    <row r="3" spans="2:4" ht="15">
      <c r="B3" s="513" t="s">
        <v>781</v>
      </c>
      <c r="C3" s="514" t="s">
        <v>782</v>
      </c>
      <c r="D3" s="514" t="s">
        <v>783</v>
      </c>
    </row>
    <row r="4" spans="2:4" ht="15">
      <c r="B4" s="513" t="s">
        <v>784</v>
      </c>
      <c r="C4" s="514" t="s">
        <v>785</v>
      </c>
      <c r="D4" s="514" t="s">
        <v>786</v>
      </c>
    </row>
    <row r="5" spans="2:4" ht="15">
      <c r="B5" s="513" t="s">
        <v>787</v>
      </c>
      <c r="C5" s="514" t="s">
        <v>788</v>
      </c>
      <c r="D5" s="514" t="s">
        <v>789</v>
      </c>
    </row>
    <row r="6" spans="2:4" ht="15">
      <c r="B6" s="513" t="s">
        <v>790</v>
      </c>
      <c r="C6" s="514" t="s">
        <v>791</v>
      </c>
      <c r="D6" s="514" t="s">
        <v>792</v>
      </c>
    </row>
    <row r="7" spans="2:4" ht="15">
      <c r="B7" s="513" t="s">
        <v>793</v>
      </c>
      <c r="C7" s="514" t="s">
        <v>794</v>
      </c>
      <c r="D7" s="514" t="s">
        <v>795</v>
      </c>
    </row>
    <row r="8" spans="2:4" ht="15">
      <c r="B8" s="513" t="s">
        <v>796</v>
      </c>
      <c r="C8" s="514" t="s">
        <v>797</v>
      </c>
      <c r="D8" s="514" t="s">
        <v>798</v>
      </c>
    </row>
    <row r="9" spans="2:4" ht="15">
      <c r="B9" s="513" t="s">
        <v>799</v>
      </c>
      <c r="C9" s="514" t="s">
        <v>800</v>
      </c>
      <c r="D9" s="514" t="s">
        <v>801</v>
      </c>
    </row>
    <row r="10" spans="2:4" ht="15">
      <c r="B10" s="513" t="s">
        <v>802</v>
      </c>
      <c r="C10" s="514" t="s">
        <v>803</v>
      </c>
      <c r="D10" s="514" t="s">
        <v>804</v>
      </c>
    </row>
    <row r="11" spans="2:4" ht="15">
      <c r="B11" s="513" t="s">
        <v>805</v>
      </c>
      <c r="C11" s="514" t="s">
        <v>806</v>
      </c>
      <c r="D11" s="514" t="s">
        <v>807</v>
      </c>
    </row>
    <row r="12" spans="2:4" ht="15">
      <c r="B12" s="513" t="s">
        <v>808</v>
      </c>
      <c r="C12" s="514" t="s">
        <v>809</v>
      </c>
      <c r="D12" s="514" t="s">
        <v>810</v>
      </c>
    </row>
    <row r="13" spans="2:4" ht="15">
      <c r="B13" s="513" t="s">
        <v>811</v>
      </c>
      <c r="C13" s="514" t="s">
        <v>812</v>
      </c>
      <c r="D13" s="514" t="s">
        <v>813</v>
      </c>
    </row>
    <row r="14" spans="2:4" ht="15">
      <c r="B14" s="513" t="s">
        <v>814</v>
      </c>
      <c r="C14" s="514" t="s">
        <v>815</v>
      </c>
      <c r="D14" s="514" t="s">
        <v>816</v>
      </c>
    </row>
    <row r="15" spans="2:4" ht="15">
      <c r="B15" s="513" t="s">
        <v>2</v>
      </c>
      <c r="C15" s="514" t="s">
        <v>507</v>
      </c>
      <c r="D15" s="514" t="s">
        <v>817</v>
      </c>
    </row>
    <row r="16" spans="2:4" ht="15">
      <c r="B16" s="513" t="s">
        <v>818</v>
      </c>
      <c r="C16" s="514" t="s">
        <v>819</v>
      </c>
      <c r="D16" s="514" t="s">
        <v>820</v>
      </c>
    </row>
    <row r="17" spans="2:4" ht="15">
      <c r="B17" s="513" t="s">
        <v>821</v>
      </c>
      <c r="C17" s="514" t="s">
        <v>822</v>
      </c>
      <c r="D17" s="514" t="s">
        <v>823</v>
      </c>
    </row>
    <row r="18" spans="2:4" ht="15">
      <c r="B18" s="513" t="s">
        <v>824</v>
      </c>
      <c r="C18" s="514" t="s">
        <v>825</v>
      </c>
      <c r="D18" s="514" t="s">
        <v>826</v>
      </c>
    </row>
    <row r="19" spans="2:4" ht="15">
      <c r="B19" s="513" t="s">
        <v>827</v>
      </c>
      <c r="C19" s="514" t="s">
        <v>828</v>
      </c>
      <c r="D19" s="514" t="s">
        <v>829</v>
      </c>
    </row>
    <row r="20" spans="2:4" ht="15">
      <c r="B20" s="513" t="s">
        <v>830</v>
      </c>
      <c r="C20" s="514" t="s">
        <v>831</v>
      </c>
      <c r="D20" s="514" t="s">
        <v>832</v>
      </c>
    </row>
    <row r="21" spans="2:4" ht="15">
      <c r="B21" s="513" t="s">
        <v>833</v>
      </c>
      <c r="C21" s="514" t="s">
        <v>467</v>
      </c>
      <c r="D21" s="514" t="s">
        <v>834</v>
      </c>
    </row>
    <row r="22" spans="2:4" ht="15">
      <c r="B22" s="513" t="s">
        <v>835</v>
      </c>
      <c r="C22" s="514" t="s">
        <v>836</v>
      </c>
      <c r="D22" s="514" t="s">
        <v>837</v>
      </c>
    </row>
    <row r="23" spans="2:4" ht="15">
      <c r="B23" s="514" t="s">
        <v>33</v>
      </c>
      <c r="C23" s="514" t="s">
        <v>508</v>
      </c>
      <c r="D23" s="514" t="s">
        <v>838</v>
      </c>
    </row>
    <row r="24" spans="2:4" ht="15">
      <c r="B24" s="514" t="s">
        <v>74</v>
      </c>
      <c r="C24" s="514" t="s">
        <v>509</v>
      </c>
      <c r="D24" s="514" t="s">
        <v>839</v>
      </c>
    </row>
    <row r="25" spans="2:4" ht="15">
      <c r="B25" s="514" t="s">
        <v>110</v>
      </c>
      <c r="C25" s="514" t="s">
        <v>510</v>
      </c>
      <c r="D25" s="514" t="s">
        <v>840</v>
      </c>
    </row>
    <row r="26" spans="2:4" ht="15">
      <c r="B26" s="514" t="s">
        <v>160</v>
      </c>
      <c r="C26" s="514" t="s">
        <v>511</v>
      </c>
      <c r="D26" s="514" t="s">
        <v>841</v>
      </c>
    </row>
    <row r="27" spans="2:4" ht="15">
      <c r="B27" s="514" t="s">
        <v>217</v>
      </c>
      <c r="C27" s="514" t="s">
        <v>512</v>
      </c>
      <c r="D27" s="514" t="s">
        <v>842</v>
      </c>
    </row>
    <row r="28" spans="2:4" ht="15">
      <c r="B28" s="514" t="s">
        <v>264</v>
      </c>
      <c r="C28" s="514" t="s">
        <v>513</v>
      </c>
      <c r="D28" s="514" t="s">
        <v>843</v>
      </c>
    </row>
    <row r="29" spans="2:4" ht="15">
      <c r="B29" s="514" t="s">
        <v>296</v>
      </c>
      <c r="C29" s="514" t="s">
        <v>514</v>
      </c>
      <c r="D29" s="514" t="s">
        <v>844</v>
      </c>
    </row>
    <row r="30" spans="2:4" ht="15">
      <c r="B30" s="514" t="s">
        <v>845</v>
      </c>
      <c r="C30" s="514" t="s">
        <v>846</v>
      </c>
      <c r="D30" s="514" t="s">
        <v>847</v>
      </c>
    </row>
    <row r="31" spans="2:4" ht="15">
      <c r="B31" s="514" t="s">
        <v>300</v>
      </c>
      <c r="C31" s="514" t="s">
        <v>515</v>
      </c>
      <c r="D31" s="514" t="s">
        <v>848</v>
      </c>
    </row>
    <row r="32" spans="2:4" ht="15">
      <c r="B32" s="514" t="s">
        <v>335</v>
      </c>
      <c r="C32" s="514" t="s">
        <v>516</v>
      </c>
      <c r="D32" s="514" t="s">
        <v>849</v>
      </c>
    </row>
    <row r="33" spans="2:4" ht="15">
      <c r="B33" s="514" t="s">
        <v>850</v>
      </c>
      <c r="C33" s="514" t="s">
        <v>851</v>
      </c>
      <c r="D33" s="514" t="s">
        <v>852</v>
      </c>
    </row>
    <row r="34" spans="2:4" ht="15">
      <c r="B34" s="514" t="s">
        <v>375</v>
      </c>
      <c r="C34" s="514" t="s">
        <v>517</v>
      </c>
      <c r="D34" s="514" t="s">
        <v>853</v>
      </c>
    </row>
    <row r="35" spans="2:4" ht="15">
      <c r="B35" s="514" t="s">
        <v>854</v>
      </c>
      <c r="C35" s="514" t="s">
        <v>855</v>
      </c>
      <c r="D35" s="514" t="s">
        <v>856</v>
      </c>
    </row>
    <row r="36" spans="2:4" ht="15">
      <c r="B36" s="514" t="s">
        <v>391</v>
      </c>
      <c r="C36" s="514" t="s">
        <v>518</v>
      </c>
      <c r="D36" s="514" t="s">
        <v>857</v>
      </c>
    </row>
    <row r="37" spans="2:4" ht="15">
      <c r="B37" s="514" t="s">
        <v>858</v>
      </c>
      <c r="C37" s="514" t="s">
        <v>859</v>
      </c>
      <c r="D37" s="514" t="s">
        <v>860</v>
      </c>
    </row>
    <row r="38" spans="2:4" ht="15">
      <c r="B38" s="514" t="s">
        <v>415</v>
      </c>
      <c r="C38" s="514" t="s">
        <v>519</v>
      </c>
      <c r="D38" s="514" t="s">
        <v>861</v>
      </c>
    </row>
    <row r="39" spans="2:4" ht="15">
      <c r="B39" s="514" t="s">
        <v>431</v>
      </c>
      <c r="C39" s="514" t="s">
        <v>862</v>
      </c>
      <c r="D39" s="514" t="s">
        <v>863</v>
      </c>
    </row>
    <row r="40" spans="2:4" ht="15">
      <c r="B40" s="514" t="s">
        <v>864</v>
      </c>
      <c r="C40" s="514" t="s">
        <v>865</v>
      </c>
      <c r="D40" s="514" t="s">
        <v>866</v>
      </c>
    </row>
    <row r="41" spans="2:4" ht="15">
      <c r="B41" s="514" t="s">
        <v>867</v>
      </c>
      <c r="C41" s="514" t="s">
        <v>868</v>
      </c>
      <c r="D41" s="514" t="s">
        <v>869</v>
      </c>
    </row>
    <row r="42" spans="2:4" ht="15">
      <c r="B42" s="514" t="s">
        <v>458</v>
      </c>
      <c r="C42" s="514" t="s">
        <v>520</v>
      </c>
      <c r="D42" s="514" t="s">
        <v>870</v>
      </c>
    </row>
    <row r="43" spans="2:4" ht="15">
      <c r="B43" s="514" t="s">
        <v>871</v>
      </c>
      <c r="C43" s="514" t="s">
        <v>872</v>
      </c>
      <c r="D43" s="514" t="s">
        <v>873</v>
      </c>
    </row>
    <row r="44" spans="2:4" ht="15">
      <c r="B44" s="514" t="s">
        <v>874</v>
      </c>
      <c r="C44" s="514" t="s">
        <v>875</v>
      </c>
      <c r="D44" s="514" t="s">
        <v>876</v>
      </c>
    </row>
    <row r="45" spans="2:4" ht="15">
      <c r="B45" s="514" t="s">
        <v>542</v>
      </c>
      <c r="C45" s="514" t="s">
        <v>544</v>
      </c>
      <c r="D45" s="514" t="s">
        <v>877</v>
      </c>
    </row>
    <row r="46" spans="2:4" ht="15">
      <c r="B46" s="514" t="s">
        <v>541</v>
      </c>
      <c r="C46" s="514" t="s">
        <v>545</v>
      </c>
      <c r="D46" s="514" t="s">
        <v>878</v>
      </c>
    </row>
    <row r="47" spans="2:4" ht="15">
      <c r="B47" s="514" t="s">
        <v>879</v>
      </c>
      <c r="C47" s="514" t="s">
        <v>880</v>
      </c>
      <c r="D47" s="514" t="s">
        <v>881</v>
      </c>
    </row>
    <row r="48" spans="2:4" ht="15">
      <c r="B48" s="514" t="s">
        <v>882</v>
      </c>
      <c r="C48" s="514" t="s">
        <v>883</v>
      </c>
      <c r="D48" s="514" t="s">
        <v>884</v>
      </c>
    </row>
    <row r="49" spans="2:4" ht="15">
      <c r="B49" s="515" t="s">
        <v>885</v>
      </c>
      <c r="C49" s="514" t="s">
        <v>886</v>
      </c>
      <c r="D49" s="514" t="s">
        <v>887</v>
      </c>
    </row>
    <row r="50" spans="2:4" ht="15">
      <c r="B50" s="514" t="s">
        <v>888</v>
      </c>
      <c r="C50" s="514" t="s">
        <v>889</v>
      </c>
      <c r="D50" s="514" t="s">
        <v>890</v>
      </c>
    </row>
    <row r="51" spans="2:4" ht="15">
      <c r="B51" s="514" t="s">
        <v>563</v>
      </c>
      <c r="C51" s="514" t="s">
        <v>560</v>
      </c>
      <c r="D51" s="514" t="s">
        <v>891</v>
      </c>
    </row>
    <row r="52" spans="2:4" ht="15">
      <c r="B52" s="514" t="s">
        <v>892</v>
      </c>
      <c r="C52" s="514" t="s">
        <v>893</v>
      </c>
      <c r="D52" s="514" t="s">
        <v>894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A3" sqref="A3"/>
    </sheetView>
  </sheetViews>
  <sheetFormatPr baseColWidth="10" defaultColWidth="9.140625" defaultRowHeight="12.75"/>
  <cols>
    <col min="1" max="1" width="18" bestFit="1" customWidth="1"/>
  </cols>
  <sheetData>
    <row r="3" spans="1:3">
      <c r="A3" s="57"/>
      <c r="B3" s="58"/>
      <c r="C3" s="59"/>
    </row>
    <row r="4" spans="1:3">
      <c r="A4" s="60"/>
      <c r="B4" s="61"/>
      <c r="C4" s="62"/>
    </row>
    <row r="5" spans="1:3">
      <c r="A5" s="60"/>
      <c r="B5" s="61"/>
      <c r="C5" s="62"/>
    </row>
    <row r="6" spans="1:3">
      <c r="A6" s="60"/>
      <c r="B6" s="61"/>
      <c r="C6" s="62"/>
    </row>
    <row r="7" spans="1:3">
      <c r="A7" s="60"/>
      <c r="B7" s="61"/>
      <c r="C7" s="62"/>
    </row>
    <row r="8" spans="1:3">
      <c r="A8" s="60"/>
      <c r="B8" s="61"/>
      <c r="C8" s="62"/>
    </row>
    <row r="9" spans="1:3">
      <c r="A9" s="60"/>
      <c r="B9" s="61"/>
      <c r="C9" s="62"/>
    </row>
    <row r="10" spans="1:3">
      <c r="A10" s="60"/>
      <c r="B10" s="61"/>
      <c r="C10" s="62"/>
    </row>
    <row r="11" spans="1:3">
      <c r="A11" s="60"/>
      <c r="B11" s="61"/>
      <c r="C11" s="62"/>
    </row>
    <row r="12" spans="1:3">
      <c r="A12" s="60"/>
      <c r="B12" s="61"/>
      <c r="C12" s="62"/>
    </row>
    <row r="13" spans="1:3">
      <c r="A13" s="60"/>
      <c r="B13" s="61"/>
      <c r="C13" s="62"/>
    </row>
    <row r="14" spans="1:3">
      <c r="A14" s="60"/>
      <c r="B14" s="61"/>
      <c r="C14" s="62"/>
    </row>
    <row r="15" spans="1:3">
      <c r="A15" s="60"/>
      <c r="B15" s="61"/>
      <c r="C15" s="62"/>
    </row>
    <row r="16" spans="1:3">
      <c r="A16" s="60"/>
      <c r="B16" s="61"/>
      <c r="C16" s="62"/>
    </row>
    <row r="17" spans="1:3">
      <c r="A17" s="60"/>
      <c r="B17" s="61"/>
      <c r="C17" s="62"/>
    </row>
    <row r="18" spans="1:3">
      <c r="A18" s="60"/>
      <c r="B18" s="61"/>
      <c r="C18" s="62"/>
    </row>
    <row r="19" spans="1:3">
      <c r="A19" s="60"/>
      <c r="B19" s="61"/>
      <c r="C19" s="62"/>
    </row>
    <row r="20" spans="1:3">
      <c r="A20" s="63"/>
      <c r="B20" s="64"/>
      <c r="C20" s="6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22"/>
  <sheetViews>
    <sheetView workbookViewId="0">
      <selection activeCell="A3" sqref="A3"/>
    </sheetView>
  </sheetViews>
  <sheetFormatPr baseColWidth="10" defaultColWidth="9.140625" defaultRowHeight="12.75"/>
  <cols>
    <col min="1" max="1" width="18" bestFit="1" customWidth="1"/>
  </cols>
  <sheetData>
    <row r="3" spans="1:1">
      <c r="A3" s="2" t="s">
        <v>543</v>
      </c>
    </row>
    <row r="4" spans="1:1">
      <c r="A4" s="56" t="s">
        <v>2</v>
      </c>
    </row>
    <row r="5" spans="1:1">
      <c r="A5" s="56" t="s">
        <v>33</v>
      </c>
    </row>
    <row r="6" spans="1:1">
      <c r="A6" s="56" t="s">
        <v>74</v>
      </c>
    </row>
    <row r="7" spans="1:1">
      <c r="A7" s="56" t="s">
        <v>110</v>
      </c>
    </row>
    <row r="8" spans="1:1">
      <c r="A8" s="56" t="s">
        <v>160</v>
      </c>
    </row>
    <row r="9" spans="1:1">
      <c r="A9" s="56" t="s">
        <v>217</v>
      </c>
    </row>
    <row r="10" spans="1:1">
      <c r="A10" s="56" t="s">
        <v>264</v>
      </c>
    </row>
    <row r="11" spans="1:1">
      <c r="A11" s="56" t="s">
        <v>296</v>
      </c>
    </row>
    <row r="12" spans="1:1">
      <c r="A12" s="56" t="s">
        <v>300</v>
      </c>
    </row>
    <row r="13" spans="1:1">
      <c r="A13" s="56" t="s">
        <v>325</v>
      </c>
    </row>
    <row r="14" spans="1:1">
      <c r="A14" s="56" t="s">
        <v>335</v>
      </c>
    </row>
    <row r="15" spans="1:1">
      <c r="A15" s="56" t="s">
        <v>375</v>
      </c>
    </row>
    <row r="16" spans="1:1">
      <c r="A16" s="56" t="s">
        <v>391</v>
      </c>
    </row>
    <row r="17" spans="1:1">
      <c r="A17" s="56" t="s">
        <v>402</v>
      </c>
    </row>
    <row r="18" spans="1:1">
      <c r="A18" s="56" t="s">
        <v>415</v>
      </c>
    </row>
    <row r="19" spans="1:1">
      <c r="A19" s="56" t="s">
        <v>431</v>
      </c>
    </row>
    <row r="20" spans="1:1">
      <c r="A20" s="56" t="s">
        <v>432</v>
      </c>
    </row>
    <row r="21" spans="1:1">
      <c r="A21" s="56" t="s">
        <v>458</v>
      </c>
    </row>
    <row r="22" spans="1:1">
      <c r="A22" s="56" t="s">
        <v>477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22"/>
  <sheetViews>
    <sheetView workbookViewId="0">
      <selection activeCell="A3" sqref="A3"/>
    </sheetView>
  </sheetViews>
  <sheetFormatPr baseColWidth="10" defaultColWidth="9.140625" defaultRowHeight="12.75"/>
  <cols>
    <col min="1" max="1" width="18" bestFit="1" customWidth="1"/>
  </cols>
  <sheetData>
    <row r="3" spans="1:1">
      <c r="A3" s="2" t="s">
        <v>543</v>
      </c>
    </row>
    <row r="4" spans="1:1">
      <c r="A4" s="56" t="s">
        <v>2</v>
      </c>
    </row>
    <row r="5" spans="1:1">
      <c r="A5" s="56" t="s">
        <v>33</v>
      </c>
    </row>
    <row r="6" spans="1:1">
      <c r="A6" s="56" t="s">
        <v>74</v>
      </c>
    </row>
    <row r="7" spans="1:1">
      <c r="A7" s="56" t="s">
        <v>110</v>
      </c>
    </row>
    <row r="8" spans="1:1">
      <c r="A8" s="56" t="s">
        <v>160</v>
      </c>
    </row>
    <row r="9" spans="1:1">
      <c r="A9" s="56" t="s">
        <v>217</v>
      </c>
    </row>
    <row r="10" spans="1:1">
      <c r="A10" s="56" t="s">
        <v>264</v>
      </c>
    </row>
    <row r="11" spans="1:1">
      <c r="A11" s="56" t="s">
        <v>296</v>
      </c>
    </row>
    <row r="12" spans="1:1">
      <c r="A12" s="56" t="s">
        <v>300</v>
      </c>
    </row>
    <row r="13" spans="1:1">
      <c r="A13" s="56" t="s">
        <v>325</v>
      </c>
    </row>
    <row r="14" spans="1:1">
      <c r="A14" s="56" t="s">
        <v>335</v>
      </c>
    </row>
    <row r="15" spans="1:1">
      <c r="A15" s="56" t="s">
        <v>375</v>
      </c>
    </row>
    <row r="16" spans="1:1">
      <c r="A16" s="56" t="s">
        <v>391</v>
      </c>
    </row>
    <row r="17" spans="1:1">
      <c r="A17" s="56" t="s">
        <v>402</v>
      </c>
    </row>
    <row r="18" spans="1:1">
      <c r="A18" s="56" t="s">
        <v>415</v>
      </c>
    </row>
    <row r="19" spans="1:1">
      <c r="A19" s="56" t="s">
        <v>431</v>
      </c>
    </row>
    <row r="20" spans="1:1">
      <c r="A20" s="56" t="s">
        <v>432</v>
      </c>
    </row>
    <row r="21" spans="1:1">
      <c r="A21" s="56" t="s">
        <v>458</v>
      </c>
    </row>
    <row r="22" spans="1:1">
      <c r="A22" s="56" t="s">
        <v>477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B10" sqref="B10"/>
    </sheetView>
  </sheetViews>
  <sheetFormatPr baseColWidth="10" defaultColWidth="11.42578125" defaultRowHeight="12.75"/>
  <cols>
    <col min="1" max="1" width="11.42578125" style="35"/>
    <col min="2" max="2" width="12.7109375" style="564" customWidth="1"/>
    <col min="3" max="3" width="6.85546875" style="564" customWidth="1"/>
    <col min="4" max="4" width="64.28515625" style="141" customWidth="1"/>
    <col min="5" max="9" width="8.7109375" style="564" customWidth="1"/>
  </cols>
  <sheetData>
    <row r="1" spans="1:4">
      <c r="B1" s="604" t="s">
        <v>964</v>
      </c>
      <c r="C1" s="604" t="s">
        <v>480</v>
      </c>
      <c r="D1" s="605" t="s">
        <v>932</v>
      </c>
    </row>
    <row r="2" spans="1:4" ht="14.25">
      <c r="A2" s="35">
        <f>B2/$B$11</f>
        <v>0.10526315789473684</v>
      </c>
      <c r="B2" s="606">
        <v>6</v>
      </c>
      <c r="C2" s="606">
        <v>701</v>
      </c>
      <c r="D2" s="607" t="s">
        <v>928</v>
      </c>
    </row>
    <row r="3" spans="1:4" ht="14.25">
      <c r="A3" s="35">
        <f t="shared" ref="A3:A10" si="0">B3/$B$11</f>
        <v>7.8947368421052627E-2</v>
      </c>
      <c r="B3" s="606">
        <v>4.5</v>
      </c>
      <c r="C3" s="606">
        <v>707</v>
      </c>
      <c r="D3" s="607" t="s">
        <v>510</v>
      </c>
    </row>
    <row r="4" spans="1:4" ht="14.25">
      <c r="A4" s="35">
        <f t="shared" si="0"/>
        <v>2.6315789473684209E-2</v>
      </c>
      <c r="B4" s="606">
        <v>1.5</v>
      </c>
      <c r="C4" s="606">
        <v>710</v>
      </c>
      <c r="D4" s="607" t="s">
        <v>929</v>
      </c>
    </row>
    <row r="5" spans="1:4" ht="14.25">
      <c r="A5" s="35">
        <f t="shared" si="0"/>
        <v>1.7543859649122806E-2</v>
      </c>
      <c r="B5" s="606">
        <v>1</v>
      </c>
      <c r="C5" s="606">
        <v>713</v>
      </c>
      <c r="D5" s="607" t="s">
        <v>930</v>
      </c>
    </row>
    <row r="6" spans="1:4" ht="14.25">
      <c r="A6" s="35">
        <f t="shared" si="0"/>
        <v>0.2807017543859649</v>
      </c>
      <c r="B6" s="606">
        <v>16</v>
      </c>
      <c r="C6" s="606">
        <v>717</v>
      </c>
      <c r="D6" s="607" t="s">
        <v>924</v>
      </c>
    </row>
    <row r="7" spans="1:4" ht="14.25">
      <c r="A7" s="35">
        <f t="shared" si="0"/>
        <v>5.2631578947368418E-2</v>
      </c>
      <c r="B7" s="606">
        <v>3</v>
      </c>
      <c r="C7" s="606">
        <v>729</v>
      </c>
      <c r="D7" s="607" t="s">
        <v>925</v>
      </c>
    </row>
    <row r="8" spans="1:4" ht="14.25">
      <c r="A8" s="35">
        <f t="shared" si="0"/>
        <v>0.12280701754385964</v>
      </c>
      <c r="B8" s="606">
        <v>7</v>
      </c>
      <c r="C8" s="606">
        <v>732</v>
      </c>
      <c r="D8" s="607" t="s">
        <v>927</v>
      </c>
    </row>
    <row r="9" spans="1:4" ht="14.25">
      <c r="A9" s="35">
        <f t="shared" si="0"/>
        <v>0.10526315789473684</v>
      </c>
      <c r="B9" s="606">
        <v>6</v>
      </c>
      <c r="C9" s="606">
        <v>749</v>
      </c>
      <c r="D9" s="607" t="s">
        <v>931</v>
      </c>
    </row>
    <row r="10" spans="1:4" ht="14.25">
      <c r="A10" s="35">
        <f t="shared" si="0"/>
        <v>0.21052631578947367</v>
      </c>
      <c r="B10" s="606">
        <v>12</v>
      </c>
      <c r="C10" s="606">
        <v>756</v>
      </c>
      <c r="D10" s="607" t="s">
        <v>926</v>
      </c>
    </row>
    <row r="11" spans="1:4">
      <c r="B11" s="564">
        <f>SUM(B2:B10)</f>
        <v>57</v>
      </c>
    </row>
  </sheetData>
  <sortState ref="B2:E15">
    <sortCondition ref="C2:C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7"/>
  <sheetViews>
    <sheetView zoomScaleNormal="100" workbookViewId="0">
      <pane ySplit="1" topLeftCell="A2" activePane="bottomLeft" state="frozen"/>
      <selection pane="bottomLeft" activeCell="W503" sqref="W503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58.28515625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  <col min="28" max="28" width="11.42578125" style="53"/>
    <col min="29" max="29" width="11.42578125" style="1"/>
  </cols>
  <sheetData>
    <row r="1" spans="1:25" ht="55.5" customHeight="1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2" t="s">
        <v>1065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66" t="s">
        <v>524</v>
      </c>
      <c r="U1" s="21" t="s">
        <v>490</v>
      </c>
      <c r="V1" s="14" t="s">
        <v>491</v>
      </c>
      <c r="W1" s="39" t="s">
        <v>492</v>
      </c>
    </row>
    <row r="2" spans="1:25" ht="12.75" customHeight="1" outlineLevel="2">
      <c r="A2" s="311" t="s">
        <v>300</v>
      </c>
      <c r="B2" s="312" t="s">
        <v>564</v>
      </c>
      <c r="C2" s="313" t="s">
        <v>43</v>
      </c>
      <c r="D2" s="314" t="s">
        <v>606</v>
      </c>
      <c r="E2" s="315" t="s">
        <v>639</v>
      </c>
      <c r="F2" s="316" t="s">
        <v>605</v>
      </c>
      <c r="G2" s="317">
        <v>5</v>
      </c>
      <c r="H2" s="312" t="s">
        <v>565</v>
      </c>
      <c r="I2" s="318">
        <v>0.5</v>
      </c>
      <c r="J2" s="318">
        <f>13.5*I2</f>
        <v>6.75</v>
      </c>
      <c r="K2" s="319">
        <v>0</v>
      </c>
      <c r="L2" s="320">
        <f>J2*10/3/G2</f>
        <v>4.5</v>
      </c>
      <c r="M2" s="321">
        <f t="shared" ref="M2:M12" si="0">K2*10/3/G2</f>
        <v>0</v>
      </c>
      <c r="N2" s="551">
        <v>15</v>
      </c>
      <c r="O2" s="541">
        <v>1</v>
      </c>
      <c r="P2" s="542">
        <v>0</v>
      </c>
      <c r="Q2" s="551">
        <v>0</v>
      </c>
      <c r="R2" s="541">
        <v>0</v>
      </c>
      <c r="S2" s="542">
        <v>0</v>
      </c>
      <c r="T2" s="323">
        <f t="shared" ref="T2:T12" si="1">J2*(O2+R2)+K2*(P2+S2)</f>
        <v>6.75</v>
      </c>
      <c r="U2" s="324">
        <f t="shared" ref="U2:U12" si="2">J2*O2+K2*P2</f>
        <v>6.75</v>
      </c>
      <c r="V2" s="322">
        <f t="shared" ref="V2:V12" si="3">J2*R2+K2*S2</f>
        <v>0</v>
      </c>
      <c r="W2" s="325">
        <f t="shared" ref="W2:W12" si="4">T2</f>
        <v>6.75</v>
      </c>
    </row>
    <row r="3" spans="1:25" ht="12.75" customHeight="1" outlineLevel="2">
      <c r="A3" s="326" t="s">
        <v>541</v>
      </c>
      <c r="B3" s="315" t="s">
        <v>564</v>
      </c>
      <c r="C3" s="327" t="s">
        <v>43</v>
      </c>
      <c r="D3" s="314" t="s">
        <v>606</v>
      </c>
      <c r="E3" s="315" t="s">
        <v>639</v>
      </c>
      <c r="F3" s="316" t="s">
        <v>605</v>
      </c>
      <c r="G3" s="328">
        <v>5</v>
      </c>
      <c r="H3" s="315" t="s">
        <v>565</v>
      </c>
      <c r="I3" s="329">
        <v>0.5</v>
      </c>
      <c r="J3" s="329">
        <f>13.5*I3</f>
        <v>6.75</v>
      </c>
      <c r="K3" s="330">
        <v>0</v>
      </c>
      <c r="L3" s="331">
        <f t="shared" ref="L3" si="5">J3*10/3/G3</f>
        <v>4.5</v>
      </c>
      <c r="M3" s="332">
        <f t="shared" si="0"/>
        <v>0</v>
      </c>
      <c r="N3" s="552">
        <v>15</v>
      </c>
      <c r="O3" s="543">
        <v>1</v>
      </c>
      <c r="P3" s="544">
        <v>0</v>
      </c>
      <c r="Q3" s="552">
        <v>0</v>
      </c>
      <c r="R3" s="543">
        <v>0</v>
      </c>
      <c r="S3" s="544">
        <v>0</v>
      </c>
      <c r="T3" s="335">
        <f t="shared" si="1"/>
        <v>6.75</v>
      </c>
      <c r="U3" s="336">
        <f t="shared" si="2"/>
        <v>6.75</v>
      </c>
      <c r="V3" s="334">
        <f t="shared" si="3"/>
        <v>0</v>
      </c>
      <c r="W3" s="337">
        <f t="shared" si="4"/>
        <v>6.75</v>
      </c>
      <c r="X3" s="128" t="s">
        <v>596</v>
      </c>
      <c r="Y3" s="146">
        <f>Y32</f>
        <v>1.3149999999999999</v>
      </c>
    </row>
    <row r="4" spans="1:25" ht="12.75" customHeight="1" outlineLevel="2">
      <c r="A4" s="326" t="s">
        <v>300</v>
      </c>
      <c r="B4" s="315" t="s">
        <v>564</v>
      </c>
      <c r="C4" s="327" t="s">
        <v>43</v>
      </c>
      <c r="D4" s="314" t="s">
        <v>607</v>
      </c>
      <c r="E4" s="315" t="s">
        <v>641</v>
      </c>
      <c r="F4" s="316" t="s">
        <v>608</v>
      </c>
      <c r="G4" s="328">
        <v>5</v>
      </c>
      <c r="H4" s="315" t="s">
        <v>565</v>
      </c>
      <c r="I4" s="329">
        <v>0.5</v>
      </c>
      <c r="J4" s="329">
        <f t="shared" ref="J4:J7" si="6">13.5*I4</f>
        <v>6.75</v>
      </c>
      <c r="K4" s="330">
        <v>0</v>
      </c>
      <c r="L4" s="331">
        <f t="shared" ref="L4:L12" si="7">J4*10/3/G4</f>
        <v>4.5</v>
      </c>
      <c r="M4" s="332">
        <f t="shared" si="0"/>
        <v>0</v>
      </c>
      <c r="N4" s="552">
        <v>15</v>
      </c>
      <c r="O4" s="543">
        <v>1</v>
      </c>
      <c r="P4" s="544">
        <v>0</v>
      </c>
      <c r="Q4" s="552">
        <v>0</v>
      </c>
      <c r="R4" s="543">
        <v>0</v>
      </c>
      <c r="S4" s="544">
        <v>0</v>
      </c>
      <c r="T4" s="335">
        <f t="shared" si="1"/>
        <v>6.75</v>
      </c>
      <c r="U4" s="336">
        <f t="shared" si="2"/>
        <v>6.75</v>
      </c>
      <c r="V4" s="334">
        <f t="shared" si="3"/>
        <v>0</v>
      </c>
      <c r="W4" s="337">
        <f t="shared" si="4"/>
        <v>6.75</v>
      </c>
      <c r="X4" s="51"/>
      <c r="Y4" s="127"/>
    </row>
    <row r="5" spans="1:25" ht="12.75" customHeight="1" outlineLevel="2">
      <c r="A5" s="326" t="s">
        <v>541</v>
      </c>
      <c r="B5" s="315" t="s">
        <v>564</v>
      </c>
      <c r="C5" s="327" t="s">
        <v>43</v>
      </c>
      <c r="D5" s="314" t="s">
        <v>607</v>
      </c>
      <c r="E5" s="315" t="s">
        <v>641</v>
      </c>
      <c r="F5" s="316" t="s">
        <v>608</v>
      </c>
      <c r="G5" s="328">
        <v>5</v>
      </c>
      <c r="H5" s="315" t="s">
        <v>565</v>
      </c>
      <c r="I5" s="329">
        <v>0.5</v>
      </c>
      <c r="J5" s="329">
        <f t="shared" si="6"/>
        <v>6.75</v>
      </c>
      <c r="K5" s="330">
        <v>0</v>
      </c>
      <c r="L5" s="331">
        <f t="shared" si="7"/>
        <v>4.5</v>
      </c>
      <c r="M5" s="332">
        <f t="shared" si="0"/>
        <v>0</v>
      </c>
      <c r="N5" s="552">
        <v>15</v>
      </c>
      <c r="O5" s="543">
        <v>1</v>
      </c>
      <c r="P5" s="544">
        <v>0</v>
      </c>
      <c r="Q5" s="552">
        <v>0</v>
      </c>
      <c r="R5" s="543">
        <v>0</v>
      </c>
      <c r="S5" s="544">
        <v>0</v>
      </c>
      <c r="T5" s="335">
        <f t="shared" si="1"/>
        <v>6.75</v>
      </c>
      <c r="U5" s="336">
        <f t="shared" si="2"/>
        <v>6.75</v>
      </c>
      <c r="V5" s="334">
        <f t="shared" si="3"/>
        <v>0</v>
      </c>
      <c r="W5" s="337">
        <f t="shared" si="4"/>
        <v>6.75</v>
      </c>
      <c r="X5" s="51"/>
      <c r="Y5" s="127"/>
    </row>
    <row r="6" spans="1:25" ht="12.75" customHeight="1" outlineLevel="2">
      <c r="A6" s="326" t="s">
        <v>300</v>
      </c>
      <c r="B6" s="315" t="s">
        <v>564</v>
      </c>
      <c r="C6" s="327" t="s">
        <v>43</v>
      </c>
      <c r="D6" s="314" t="s">
        <v>610</v>
      </c>
      <c r="E6" s="315" t="s">
        <v>642</v>
      </c>
      <c r="F6" s="316" t="s">
        <v>609</v>
      </c>
      <c r="G6" s="328">
        <v>5</v>
      </c>
      <c r="H6" s="315" t="s">
        <v>565</v>
      </c>
      <c r="I6" s="329">
        <v>0.5</v>
      </c>
      <c r="J6" s="329">
        <f t="shared" si="6"/>
        <v>6.75</v>
      </c>
      <c r="K6" s="330">
        <v>0</v>
      </c>
      <c r="L6" s="331">
        <f t="shared" si="7"/>
        <v>4.5</v>
      </c>
      <c r="M6" s="332">
        <f t="shared" si="0"/>
        <v>0</v>
      </c>
      <c r="N6" s="552">
        <v>15</v>
      </c>
      <c r="O6" s="543">
        <v>1</v>
      </c>
      <c r="P6" s="544">
        <v>0</v>
      </c>
      <c r="Q6" s="552">
        <v>0</v>
      </c>
      <c r="R6" s="543">
        <v>0</v>
      </c>
      <c r="S6" s="544">
        <v>0</v>
      </c>
      <c r="T6" s="335">
        <f t="shared" si="1"/>
        <v>6.75</v>
      </c>
      <c r="U6" s="336">
        <f t="shared" si="2"/>
        <v>6.75</v>
      </c>
      <c r="V6" s="334">
        <f t="shared" si="3"/>
        <v>0</v>
      </c>
      <c r="W6" s="337">
        <f t="shared" si="4"/>
        <v>6.75</v>
      </c>
      <c r="X6" s="32"/>
      <c r="Y6" s="25"/>
    </row>
    <row r="7" spans="1:25" ht="12.75" customHeight="1" outlineLevel="2">
      <c r="A7" s="326" t="s">
        <v>541</v>
      </c>
      <c r="B7" s="315" t="s">
        <v>564</v>
      </c>
      <c r="C7" s="327" t="s">
        <v>43</v>
      </c>
      <c r="D7" s="314" t="s">
        <v>610</v>
      </c>
      <c r="E7" s="315" t="s">
        <v>642</v>
      </c>
      <c r="F7" s="316" t="s">
        <v>609</v>
      </c>
      <c r="G7" s="328">
        <v>5</v>
      </c>
      <c r="H7" s="315" t="s">
        <v>565</v>
      </c>
      <c r="I7" s="329">
        <v>0.5</v>
      </c>
      <c r="J7" s="329">
        <f t="shared" si="6"/>
        <v>6.75</v>
      </c>
      <c r="K7" s="330">
        <v>0</v>
      </c>
      <c r="L7" s="331">
        <f t="shared" si="7"/>
        <v>4.5</v>
      </c>
      <c r="M7" s="332">
        <f t="shared" si="0"/>
        <v>0</v>
      </c>
      <c r="N7" s="552">
        <v>15</v>
      </c>
      <c r="O7" s="543">
        <v>1</v>
      </c>
      <c r="P7" s="544">
        <v>0</v>
      </c>
      <c r="Q7" s="552">
        <v>0</v>
      </c>
      <c r="R7" s="543">
        <v>0</v>
      </c>
      <c r="S7" s="544">
        <v>0</v>
      </c>
      <c r="T7" s="335">
        <f t="shared" si="1"/>
        <v>6.75</v>
      </c>
      <c r="U7" s="336">
        <f t="shared" si="2"/>
        <v>6.75</v>
      </c>
      <c r="V7" s="334">
        <f t="shared" si="3"/>
        <v>0</v>
      </c>
      <c r="W7" s="337">
        <f t="shared" si="4"/>
        <v>6.75</v>
      </c>
    </row>
    <row r="8" spans="1:25" ht="12.75" customHeight="1" outlineLevel="2">
      <c r="A8" s="326" t="s">
        <v>300</v>
      </c>
      <c r="B8" s="315" t="s">
        <v>564</v>
      </c>
      <c r="C8" s="327" t="s">
        <v>43</v>
      </c>
      <c r="D8" s="314" t="s">
        <v>612</v>
      </c>
      <c r="E8" s="315" t="s">
        <v>643</v>
      </c>
      <c r="F8" s="316" t="s">
        <v>611</v>
      </c>
      <c r="G8" s="328">
        <v>5</v>
      </c>
      <c r="H8" s="315" t="s">
        <v>13</v>
      </c>
      <c r="I8" s="329">
        <v>1</v>
      </c>
      <c r="J8" s="329">
        <f>13.5*I8</f>
        <v>13.5</v>
      </c>
      <c r="K8" s="330">
        <v>0</v>
      </c>
      <c r="L8" s="331">
        <f t="shared" si="7"/>
        <v>9</v>
      </c>
      <c r="M8" s="332">
        <f t="shared" si="0"/>
        <v>0</v>
      </c>
      <c r="N8" s="552">
        <v>15</v>
      </c>
      <c r="O8" s="543">
        <v>1</v>
      </c>
      <c r="P8" s="544">
        <v>0</v>
      </c>
      <c r="Q8" s="552">
        <v>0</v>
      </c>
      <c r="R8" s="543">
        <v>0</v>
      </c>
      <c r="S8" s="544">
        <v>0</v>
      </c>
      <c r="T8" s="335">
        <f t="shared" si="1"/>
        <v>13.5</v>
      </c>
      <c r="U8" s="336">
        <f t="shared" si="2"/>
        <v>13.5</v>
      </c>
      <c r="V8" s="334">
        <f t="shared" si="3"/>
        <v>0</v>
      </c>
      <c r="W8" s="337">
        <f t="shared" si="4"/>
        <v>13.5</v>
      </c>
      <c r="X8" s="128"/>
      <c r="Y8" s="127"/>
    </row>
    <row r="9" spans="1:25" ht="12.75" customHeight="1" outlineLevel="2">
      <c r="A9" s="326" t="s">
        <v>458</v>
      </c>
      <c r="B9" s="315" t="s">
        <v>564</v>
      </c>
      <c r="C9" s="327" t="s">
        <v>43</v>
      </c>
      <c r="D9" s="314" t="s">
        <v>612</v>
      </c>
      <c r="E9" s="315" t="s">
        <v>643</v>
      </c>
      <c r="F9" s="316" t="s">
        <v>611</v>
      </c>
      <c r="G9" s="328">
        <v>5</v>
      </c>
      <c r="H9" s="315" t="s">
        <v>13</v>
      </c>
      <c r="I9" s="329">
        <v>0</v>
      </c>
      <c r="J9" s="329">
        <f>13.5*I9</f>
        <v>0</v>
      </c>
      <c r="K9" s="330">
        <v>0</v>
      </c>
      <c r="L9" s="331">
        <f t="shared" si="7"/>
        <v>0</v>
      </c>
      <c r="M9" s="332">
        <f t="shared" si="0"/>
        <v>0</v>
      </c>
      <c r="N9" s="552">
        <v>15</v>
      </c>
      <c r="O9" s="543">
        <v>1</v>
      </c>
      <c r="P9" s="544">
        <v>0</v>
      </c>
      <c r="Q9" s="552">
        <v>0</v>
      </c>
      <c r="R9" s="543">
        <v>0</v>
      </c>
      <c r="S9" s="544">
        <v>0</v>
      </c>
      <c r="T9" s="335">
        <f t="shared" si="1"/>
        <v>0</v>
      </c>
      <c r="U9" s="336">
        <f t="shared" si="2"/>
        <v>0</v>
      </c>
      <c r="V9" s="334">
        <f t="shared" si="3"/>
        <v>0</v>
      </c>
      <c r="W9" s="337">
        <f t="shared" si="4"/>
        <v>0</v>
      </c>
      <c r="Y9" s="25"/>
    </row>
    <row r="10" spans="1:25" ht="12.75" customHeight="1" outlineLevel="2">
      <c r="A10" s="326" t="s">
        <v>33</v>
      </c>
      <c r="B10" s="315" t="s">
        <v>564</v>
      </c>
      <c r="C10" s="327" t="s">
        <v>43</v>
      </c>
      <c r="D10" s="314" t="s">
        <v>614</v>
      </c>
      <c r="E10" s="315" t="s">
        <v>644</v>
      </c>
      <c r="F10" s="316" t="s">
        <v>613</v>
      </c>
      <c r="G10" s="328">
        <v>5</v>
      </c>
      <c r="H10" s="315" t="s">
        <v>13</v>
      </c>
      <c r="I10" s="329">
        <v>1</v>
      </c>
      <c r="J10" s="329">
        <f>13.5*I10</f>
        <v>13.5</v>
      </c>
      <c r="K10" s="330">
        <v>0</v>
      </c>
      <c r="L10" s="331">
        <f t="shared" si="7"/>
        <v>9</v>
      </c>
      <c r="M10" s="332">
        <f t="shared" si="0"/>
        <v>0</v>
      </c>
      <c r="N10" s="552">
        <v>15</v>
      </c>
      <c r="O10" s="543">
        <v>1</v>
      </c>
      <c r="P10" s="544">
        <v>0</v>
      </c>
      <c r="Q10" s="552">
        <v>0</v>
      </c>
      <c r="R10" s="543">
        <v>0</v>
      </c>
      <c r="S10" s="544">
        <v>0</v>
      </c>
      <c r="T10" s="335">
        <f t="shared" si="1"/>
        <v>13.5</v>
      </c>
      <c r="U10" s="336">
        <f t="shared" si="2"/>
        <v>13.5</v>
      </c>
      <c r="V10" s="334">
        <f t="shared" si="3"/>
        <v>0</v>
      </c>
      <c r="W10" s="337">
        <f t="shared" si="4"/>
        <v>13.5</v>
      </c>
    </row>
    <row r="11" spans="1:25" ht="12.75" customHeight="1" outlineLevel="2">
      <c r="A11" s="326" t="s">
        <v>300</v>
      </c>
      <c r="B11" s="315" t="s">
        <v>564</v>
      </c>
      <c r="C11" s="327" t="s">
        <v>43</v>
      </c>
      <c r="D11" s="314" t="s">
        <v>616</v>
      </c>
      <c r="E11" s="315" t="s">
        <v>645</v>
      </c>
      <c r="F11" s="316" t="s">
        <v>615</v>
      </c>
      <c r="G11" s="328">
        <v>5</v>
      </c>
      <c r="H11" s="315" t="s">
        <v>13</v>
      </c>
      <c r="I11" s="329">
        <v>0.5</v>
      </c>
      <c r="J11" s="329">
        <f>13.5*I11</f>
        <v>6.75</v>
      </c>
      <c r="K11" s="330">
        <v>0</v>
      </c>
      <c r="L11" s="331">
        <f t="shared" si="7"/>
        <v>4.5</v>
      </c>
      <c r="M11" s="332">
        <f t="shared" si="0"/>
        <v>0</v>
      </c>
      <c r="N11" s="552">
        <v>15</v>
      </c>
      <c r="O11" s="543">
        <v>1</v>
      </c>
      <c r="P11" s="544">
        <v>0</v>
      </c>
      <c r="Q11" s="552">
        <v>0</v>
      </c>
      <c r="R11" s="543">
        <v>0</v>
      </c>
      <c r="S11" s="544">
        <v>0</v>
      </c>
      <c r="T11" s="335">
        <f t="shared" si="1"/>
        <v>6.75</v>
      </c>
      <c r="U11" s="336">
        <f t="shared" si="2"/>
        <v>6.75</v>
      </c>
      <c r="V11" s="334">
        <f t="shared" si="3"/>
        <v>0</v>
      </c>
      <c r="W11" s="337">
        <f t="shared" si="4"/>
        <v>6.75</v>
      </c>
    </row>
    <row r="12" spans="1:25" ht="12.75" customHeight="1" outlineLevel="2">
      <c r="A12" s="326" t="s">
        <v>541</v>
      </c>
      <c r="B12" s="315" t="s">
        <v>564</v>
      </c>
      <c r="C12" s="327" t="s">
        <v>43</v>
      </c>
      <c r="D12" s="314" t="s">
        <v>616</v>
      </c>
      <c r="E12" s="315" t="s">
        <v>645</v>
      </c>
      <c r="F12" s="316" t="s">
        <v>615</v>
      </c>
      <c r="G12" s="328">
        <v>5</v>
      </c>
      <c r="H12" s="315" t="s">
        <v>13</v>
      </c>
      <c r="I12" s="329">
        <v>0.5</v>
      </c>
      <c r="J12" s="329">
        <f>13.5*I12</f>
        <v>6.75</v>
      </c>
      <c r="K12" s="330">
        <v>0</v>
      </c>
      <c r="L12" s="331">
        <f t="shared" si="7"/>
        <v>4.5</v>
      </c>
      <c r="M12" s="332">
        <f t="shared" si="0"/>
        <v>0</v>
      </c>
      <c r="N12" s="552">
        <v>15</v>
      </c>
      <c r="O12" s="543">
        <v>1</v>
      </c>
      <c r="P12" s="544">
        <v>0</v>
      </c>
      <c r="Q12" s="552">
        <v>0</v>
      </c>
      <c r="R12" s="543">
        <v>0</v>
      </c>
      <c r="S12" s="544">
        <v>0</v>
      </c>
      <c r="T12" s="335">
        <f t="shared" si="1"/>
        <v>6.75</v>
      </c>
      <c r="U12" s="336">
        <f t="shared" si="2"/>
        <v>6.75</v>
      </c>
      <c r="V12" s="334">
        <f t="shared" si="3"/>
        <v>0</v>
      </c>
      <c r="W12" s="337">
        <f t="shared" si="4"/>
        <v>6.75</v>
      </c>
    </row>
    <row r="13" spans="1:25" ht="12.75" customHeight="1" outlineLevel="1">
      <c r="A13" s="326"/>
      <c r="B13" s="315"/>
      <c r="C13" s="327" t="s">
        <v>656</v>
      </c>
      <c r="D13" s="314"/>
      <c r="E13" s="315"/>
      <c r="F13" s="316"/>
      <c r="G13" s="328"/>
      <c r="H13" s="315"/>
      <c r="I13" s="329"/>
      <c r="J13" s="329"/>
      <c r="K13" s="330"/>
      <c r="L13" s="338"/>
      <c r="M13" s="339"/>
      <c r="N13" s="552"/>
      <c r="O13" s="543"/>
      <c r="P13" s="544"/>
      <c r="Q13" s="552"/>
      <c r="R13" s="543"/>
      <c r="S13" s="544"/>
      <c r="T13" s="335"/>
      <c r="U13" s="336">
        <f>SUBTOTAL(9,U2:U12)</f>
        <v>81</v>
      </c>
      <c r="V13" s="334">
        <f>SUBTOTAL(9,V2:V12)</f>
        <v>0</v>
      </c>
      <c r="W13" s="337">
        <f>SUBTOTAL(9,W2:W12)</f>
        <v>81</v>
      </c>
    </row>
    <row r="14" spans="1:25" ht="12.75" customHeight="1" outlineLevel="2">
      <c r="A14" s="538" t="s">
        <v>33</v>
      </c>
      <c r="B14" s="315" t="s">
        <v>564</v>
      </c>
      <c r="C14" s="327" t="s">
        <v>14</v>
      </c>
      <c r="D14" s="314" t="s">
        <v>623</v>
      </c>
      <c r="E14" s="315" t="s">
        <v>152</v>
      </c>
      <c r="F14" s="316" t="s">
        <v>153</v>
      </c>
      <c r="G14" s="328">
        <v>15</v>
      </c>
      <c r="H14" s="315" t="s">
        <v>144</v>
      </c>
      <c r="I14" s="329">
        <v>1</v>
      </c>
      <c r="J14" s="329">
        <f t="shared" ref="J14:J19" si="8">$Y$3</f>
        <v>1.3149999999999999</v>
      </c>
      <c r="K14" s="330">
        <v>0</v>
      </c>
      <c r="L14" s="331">
        <f t="shared" ref="L14" si="9">J14*10/3/G14</f>
        <v>0.29222222222222222</v>
      </c>
      <c r="M14" s="332">
        <f t="shared" ref="M14:M25" si="10">K14*10/3/G14</f>
        <v>0</v>
      </c>
      <c r="N14" s="552">
        <v>0</v>
      </c>
      <c r="O14" s="545">
        <f>N14</f>
        <v>0</v>
      </c>
      <c r="P14" s="544">
        <v>0</v>
      </c>
      <c r="Q14" s="552">
        <v>0</v>
      </c>
      <c r="R14" s="545">
        <f>Q14</f>
        <v>0</v>
      </c>
      <c r="S14" s="544">
        <v>0</v>
      </c>
      <c r="T14" s="335">
        <f t="shared" ref="T14:T25" si="11">J14*(O14+R14)+K14*(P14+S14)</f>
        <v>0</v>
      </c>
      <c r="U14" s="336">
        <f t="shared" ref="U14:U25" si="12">J14*O14+K14*P14</f>
        <v>0</v>
      </c>
      <c r="V14" s="334">
        <f t="shared" ref="V14:V25" si="13">J14*R14+K14*S14</f>
        <v>0</v>
      </c>
      <c r="W14" s="337">
        <f t="shared" ref="W14:W25" si="14">T14</f>
        <v>0</v>
      </c>
    </row>
    <row r="15" spans="1:25" ht="12.75" customHeight="1" outlineLevel="2">
      <c r="A15" s="326" t="s">
        <v>264</v>
      </c>
      <c r="B15" s="315" t="s">
        <v>564</v>
      </c>
      <c r="C15" s="327" t="s">
        <v>14</v>
      </c>
      <c r="D15" s="314" t="s">
        <v>623</v>
      </c>
      <c r="E15" s="315" t="s">
        <v>152</v>
      </c>
      <c r="F15" s="316" t="s">
        <v>153</v>
      </c>
      <c r="G15" s="328">
        <v>15</v>
      </c>
      <c r="H15" s="315" t="s">
        <v>144</v>
      </c>
      <c r="I15" s="329">
        <v>1</v>
      </c>
      <c r="J15" s="329">
        <f t="shared" si="8"/>
        <v>1.3149999999999999</v>
      </c>
      <c r="K15" s="330">
        <v>0</v>
      </c>
      <c r="L15" s="331">
        <f t="shared" ref="L15:L25" si="15">J15*10/3/G15</f>
        <v>0.29222222222222222</v>
      </c>
      <c r="M15" s="332">
        <f t="shared" si="10"/>
        <v>0</v>
      </c>
      <c r="N15" s="552">
        <v>0</v>
      </c>
      <c r="O15" s="545">
        <f t="shared" ref="O15:O19" si="16">N15</f>
        <v>0</v>
      </c>
      <c r="P15" s="544">
        <v>0</v>
      </c>
      <c r="Q15" s="552">
        <v>5</v>
      </c>
      <c r="R15" s="545">
        <f t="shared" ref="R15:R19" si="17">Q15</f>
        <v>5</v>
      </c>
      <c r="S15" s="544">
        <v>0</v>
      </c>
      <c r="T15" s="335">
        <f t="shared" si="11"/>
        <v>6.5749999999999993</v>
      </c>
      <c r="U15" s="336">
        <f t="shared" si="12"/>
        <v>0</v>
      </c>
      <c r="V15" s="334">
        <f t="shared" si="13"/>
        <v>6.5749999999999993</v>
      </c>
      <c r="W15" s="337">
        <f t="shared" si="14"/>
        <v>6.5749999999999993</v>
      </c>
      <c r="X15" s="202" t="s">
        <v>653</v>
      </c>
      <c r="Y15" s="52"/>
    </row>
    <row r="16" spans="1:25" ht="12.75" customHeight="1" outlineLevel="2">
      <c r="A16" s="326" t="s">
        <v>300</v>
      </c>
      <c r="B16" s="315" t="s">
        <v>564</v>
      </c>
      <c r="C16" s="327" t="s">
        <v>14</v>
      </c>
      <c r="D16" s="314" t="s">
        <v>623</v>
      </c>
      <c r="E16" s="315" t="s">
        <v>152</v>
      </c>
      <c r="F16" s="316" t="s">
        <v>153</v>
      </c>
      <c r="G16" s="328">
        <v>15</v>
      </c>
      <c r="H16" s="315" t="s">
        <v>144</v>
      </c>
      <c r="I16" s="329">
        <v>1</v>
      </c>
      <c r="J16" s="329">
        <f t="shared" si="8"/>
        <v>1.3149999999999999</v>
      </c>
      <c r="K16" s="330">
        <v>0</v>
      </c>
      <c r="L16" s="331">
        <f t="shared" si="15"/>
        <v>0.29222222222222222</v>
      </c>
      <c r="M16" s="332">
        <f t="shared" si="10"/>
        <v>0</v>
      </c>
      <c r="N16" s="552">
        <v>0</v>
      </c>
      <c r="O16" s="545">
        <f t="shared" si="16"/>
        <v>0</v>
      </c>
      <c r="P16" s="544">
        <v>0</v>
      </c>
      <c r="Q16" s="552">
        <v>5</v>
      </c>
      <c r="R16" s="545">
        <f t="shared" si="17"/>
        <v>5</v>
      </c>
      <c r="S16" s="544">
        <v>0</v>
      </c>
      <c r="T16" s="335">
        <f t="shared" si="11"/>
        <v>6.5749999999999993</v>
      </c>
      <c r="U16" s="336">
        <f t="shared" si="12"/>
        <v>0</v>
      </c>
      <c r="V16" s="334">
        <f t="shared" si="13"/>
        <v>6.5749999999999993</v>
      </c>
      <c r="W16" s="337">
        <f t="shared" si="14"/>
        <v>6.5749999999999993</v>
      </c>
      <c r="Y16" s="25"/>
    </row>
    <row r="17" spans="1:27" ht="12.75" customHeight="1" outlineLevel="2">
      <c r="A17" s="326" t="s">
        <v>375</v>
      </c>
      <c r="B17" s="315" t="s">
        <v>564</v>
      </c>
      <c r="C17" s="327" t="s">
        <v>14</v>
      </c>
      <c r="D17" s="314" t="s">
        <v>623</v>
      </c>
      <c r="E17" s="315" t="s">
        <v>152</v>
      </c>
      <c r="F17" s="316" t="s">
        <v>153</v>
      </c>
      <c r="G17" s="328">
        <v>15</v>
      </c>
      <c r="H17" s="315" t="s">
        <v>144</v>
      </c>
      <c r="I17" s="329">
        <v>1</v>
      </c>
      <c r="J17" s="329">
        <f t="shared" si="8"/>
        <v>1.3149999999999999</v>
      </c>
      <c r="K17" s="330">
        <v>0</v>
      </c>
      <c r="L17" s="331">
        <f t="shared" si="15"/>
        <v>0.29222222222222222</v>
      </c>
      <c r="M17" s="332">
        <f t="shared" si="10"/>
        <v>0</v>
      </c>
      <c r="N17" s="552">
        <v>0</v>
      </c>
      <c r="O17" s="545">
        <f t="shared" si="16"/>
        <v>0</v>
      </c>
      <c r="P17" s="544">
        <v>0</v>
      </c>
      <c r="Q17" s="552">
        <v>0</v>
      </c>
      <c r="R17" s="545">
        <f t="shared" si="17"/>
        <v>0</v>
      </c>
      <c r="S17" s="544">
        <v>0</v>
      </c>
      <c r="T17" s="335">
        <f t="shared" si="11"/>
        <v>0</v>
      </c>
      <c r="U17" s="336">
        <f t="shared" si="12"/>
        <v>0</v>
      </c>
      <c r="V17" s="334">
        <f t="shared" si="13"/>
        <v>0</v>
      </c>
      <c r="W17" s="337">
        <f t="shared" si="14"/>
        <v>0</v>
      </c>
      <c r="X17" s="90"/>
      <c r="Y17" s="91"/>
    </row>
    <row r="18" spans="1:27" ht="12.75" customHeight="1" outlineLevel="2">
      <c r="A18" s="326" t="s">
        <v>458</v>
      </c>
      <c r="B18" s="315" t="s">
        <v>564</v>
      </c>
      <c r="C18" s="327" t="s">
        <v>14</v>
      </c>
      <c r="D18" s="314" t="s">
        <v>623</v>
      </c>
      <c r="E18" s="315" t="s">
        <v>152</v>
      </c>
      <c r="F18" s="316" t="s">
        <v>153</v>
      </c>
      <c r="G18" s="328">
        <v>15</v>
      </c>
      <c r="H18" s="315" t="s">
        <v>144</v>
      </c>
      <c r="I18" s="329">
        <v>1</v>
      </c>
      <c r="J18" s="329">
        <f t="shared" si="8"/>
        <v>1.3149999999999999</v>
      </c>
      <c r="K18" s="330">
        <v>0</v>
      </c>
      <c r="L18" s="331">
        <f t="shared" si="15"/>
        <v>0.29222222222222222</v>
      </c>
      <c r="M18" s="332">
        <f t="shared" si="10"/>
        <v>0</v>
      </c>
      <c r="N18" s="552">
        <v>0</v>
      </c>
      <c r="O18" s="545">
        <f t="shared" si="16"/>
        <v>0</v>
      </c>
      <c r="P18" s="544">
        <v>0</v>
      </c>
      <c r="Q18" s="552">
        <v>0</v>
      </c>
      <c r="R18" s="545">
        <f t="shared" si="17"/>
        <v>0</v>
      </c>
      <c r="S18" s="544">
        <v>0</v>
      </c>
      <c r="T18" s="335">
        <f t="shared" si="11"/>
        <v>0</v>
      </c>
      <c r="U18" s="336">
        <f t="shared" si="12"/>
        <v>0</v>
      </c>
      <c r="V18" s="334">
        <f t="shared" si="13"/>
        <v>0</v>
      </c>
      <c r="W18" s="337">
        <f t="shared" si="14"/>
        <v>0</v>
      </c>
      <c r="X18" s="53"/>
      <c r="Y18" s="52"/>
    </row>
    <row r="19" spans="1:27" ht="12.75" customHeight="1" outlineLevel="2">
      <c r="A19" s="326" t="s">
        <v>541</v>
      </c>
      <c r="B19" s="315" t="s">
        <v>564</v>
      </c>
      <c r="C19" s="327" t="s">
        <v>14</v>
      </c>
      <c r="D19" s="314" t="s">
        <v>623</v>
      </c>
      <c r="E19" s="315" t="s">
        <v>152</v>
      </c>
      <c r="F19" s="316" t="s">
        <v>153</v>
      </c>
      <c r="G19" s="328">
        <v>15</v>
      </c>
      <c r="H19" s="315" t="s">
        <v>144</v>
      </c>
      <c r="I19" s="329">
        <v>1</v>
      </c>
      <c r="J19" s="329">
        <f t="shared" si="8"/>
        <v>1.3149999999999999</v>
      </c>
      <c r="K19" s="330">
        <v>0</v>
      </c>
      <c r="L19" s="331">
        <f t="shared" si="15"/>
        <v>0.29222222222222222</v>
      </c>
      <c r="M19" s="332">
        <f t="shared" si="10"/>
        <v>0</v>
      </c>
      <c r="N19" s="552">
        <v>0</v>
      </c>
      <c r="O19" s="545">
        <f t="shared" si="16"/>
        <v>0</v>
      </c>
      <c r="P19" s="544">
        <v>0</v>
      </c>
      <c r="Q19" s="552">
        <v>5</v>
      </c>
      <c r="R19" s="545">
        <f t="shared" si="17"/>
        <v>5</v>
      </c>
      <c r="S19" s="544">
        <v>0</v>
      </c>
      <c r="T19" s="335">
        <f t="shared" si="11"/>
        <v>6.5749999999999993</v>
      </c>
      <c r="U19" s="336">
        <f t="shared" si="12"/>
        <v>0</v>
      </c>
      <c r="V19" s="334">
        <f t="shared" si="13"/>
        <v>6.5749999999999993</v>
      </c>
      <c r="W19" s="337">
        <f t="shared" si="14"/>
        <v>6.5749999999999993</v>
      </c>
      <c r="Y19" s="1"/>
    </row>
    <row r="20" spans="1:27" ht="12.75" customHeight="1" outlineLevel="2">
      <c r="A20" s="326" t="s">
        <v>300</v>
      </c>
      <c r="B20" s="315" t="s">
        <v>564</v>
      </c>
      <c r="C20" s="327" t="s">
        <v>14</v>
      </c>
      <c r="D20" s="314" t="s">
        <v>618</v>
      </c>
      <c r="E20" s="315" t="s">
        <v>646</v>
      </c>
      <c r="F20" s="316" t="s">
        <v>617</v>
      </c>
      <c r="G20" s="328">
        <v>5</v>
      </c>
      <c r="H20" s="315" t="s">
        <v>13</v>
      </c>
      <c r="I20" s="329">
        <v>1</v>
      </c>
      <c r="J20" s="329">
        <f>13.5*I20</f>
        <v>13.5</v>
      </c>
      <c r="K20" s="330">
        <v>0</v>
      </c>
      <c r="L20" s="331">
        <f t="shared" si="15"/>
        <v>9</v>
      </c>
      <c r="M20" s="332">
        <f t="shared" si="10"/>
        <v>0</v>
      </c>
      <c r="N20" s="552">
        <v>0</v>
      </c>
      <c r="O20" s="543">
        <v>0</v>
      </c>
      <c r="P20" s="544">
        <v>0</v>
      </c>
      <c r="Q20" s="552">
        <v>15</v>
      </c>
      <c r="R20" s="543">
        <v>1</v>
      </c>
      <c r="S20" s="544">
        <v>0</v>
      </c>
      <c r="T20" s="335">
        <f t="shared" si="11"/>
        <v>13.5</v>
      </c>
      <c r="U20" s="336">
        <f t="shared" si="12"/>
        <v>0</v>
      </c>
      <c r="V20" s="334">
        <f t="shared" si="13"/>
        <v>13.5</v>
      </c>
      <c r="W20" s="337">
        <f t="shared" si="14"/>
        <v>13.5</v>
      </c>
    </row>
    <row r="21" spans="1:27" ht="12.75" customHeight="1" outlineLevel="2">
      <c r="A21" s="326" t="s">
        <v>74</v>
      </c>
      <c r="B21" s="315" t="s">
        <v>564</v>
      </c>
      <c r="C21" s="327" t="s">
        <v>14</v>
      </c>
      <c r="D21" s="314" t="s">
        <v>620</v>
      </c>
      <c r="E21" s="315" t="s">
        <v>647</v>
      </c>
      <c r="F21" s="316" t="s">
        <v>619</v>
      </c>
      <c r="G21" s="328">
        <v>5</v>
      </c>
      <c r="H21" s="315" t="s">
        <v>13</v>
      </c>
      <c r="I21" s="329">
        <f>1/3</f>
        <v>0.33333333333333331</v>
      </c>
      <c r="J21" s="329">
        <f t="shared" ref="J21:J25" si="18">13.5*I21</f>
        <v>4.5</v>
      </c>
      <c r="K21" s="330">
        <v>0</v>
      </c>
      <c r="L21" s="331">
        <f t="shared" si="15"/>
        <v>3</v>
      </c>
      <c r="M21" s="332">
        <f t="shared" si="10"/>
        <v>0</v>
      </c>
      <c r="N21" s="552">
        <v>0</v>
      </c>
      <c r="O21" s="543">
        <v>0</v>
      </c>
      <c r="P21" s="544">
        <v>0</v>
      </c>
      <c r="Q21" s="552">
        <v>15</v>
      </c>
      <c r="R21" s="543">
        <v>1</v>
      </c>
      <c r="S21" s="544">
        <v>0</v>
      </c>
      <c r="T21" s="335">
        <f t="shared" si="11"/>
        <v>4.5</v>
      </c>
      <c r="U21" s="336">
        <f t="shared" si="12"/>
        <v>0</v>
      </c>
      <c r="V21" s="334">
        <f t="shared" si="13"/>
        <v>4.5</v>
      </c>
      <c r="W21" s="337">
        <f t="shared" si="14"/>
        <v>4.5</v>
      </c>
    </row>
    <row r="22" spans="1:27" ht="12.75" customHeight="1" outlineLevel="2">
      <c r="A22" s="326" t="s">
        <v>375</v>
      </c>
      <c r="B22" s="315" t="s">
        <v>564</v>
      </c>
      <c r="C22" s="327" t="s">
        <v>14</v>
      </c>
      <c r="D22" s="314" t="s">
        <v>620</v>
      </c>
      <c r="E22" s="315" t="s">
        <v>647</v>
      </c>
      <c r="F22" s="316" t="s">
        <v>619</v>
      </c>
      <c r="G22" s="328">
        <v>5</v>
      </c>
      <c r="H22" s="315" t="s">
        <v>13</v>
      </c>
      <c r="I22" s="329">
        <f>1/3</f>
        <v>0.33333333333333331</v>
      </c>
      <c r="J22" s="329">
        <f t="shared" si="18"/>
        <v>4.5</v>
      </c>
      <c r="K22" s="330">
        <v>0</v>
      </c>
      <c r="L22" s="331">
        <f t="shared" si="15"/>
        <v>3</v>
      </c>
      <c r="M22" s="332">
        <f t="shared" si="10"/>
        <v>0</v>
      </c>
      <c r="N22" s="552">
        <v>0</v>
      </c>
      <c r="O22" s="543">
        <v>0</v>
      </c>
      <c r="P22" s="544">
        <v>0</v>
      </c>
      <c r="Q22" s="552">
        <v>15</v>
      </c>
      <c r="R22" s="543">
        <v>1</v>
      </c>
      <c r="S22" s="544">
        <v>0</v>
      </c>
      <c r="T22" s="335">
        <f t="shared" si="11"/>
        <v>4.5</v>
      </c>
      <c r="U22" s="336">
        <f t="shared" si="12"/>
        <v>0</v>
      </c>
      <c r="V22" s="334">
        <f t="shared" si="13"/>
        <v>4.5</v>
      </c>
      <c r="W22" s="337">
        <f t="shared" si="14"/>
        <v>4.5</v>
      </c>
    </row>
    <row r="23" spans="1:27" ht="12.75" customHeight="1" outlineLevel="2">
      <c r="A23" s="326" t="s">
        <v>541</v>
      </c>
      <c r="B23" s="315" t="s">
        <v>564</v>
      </c>
      <c r="C23" s="327" t="s">
        <v>14</v>
      </c>
      <c r="D23" s="314" t="s">
        <v>620</v>
      </c>
      <c r="E23" s="315" t="s">
        <v>647</v>
      </c>
      <c r="F23" s="316" t="s">
        <v>619</v>
      </c>
      <c r="G23" s="328">
        <v>5</v>
      </c>
      <c r="H23" s="315" t="s">
        <v>13</v>
      </c>
      <c r="I23" s="329">
        <f>1/3</f>
        <v>0.33333333333333331</v>
      </c>
      <c r="J23" s="329">
        <f t="shared" si="18"/>
        <v>4.5</v>
      </c>
      <c r="K23" s="330">
        <v>0</v>
      </c>
      <c r="L23" s="331">
        <f t="shared" si="15"/>
        <v>3</v>
      </c>
      <c r="M23" s="332">
        <f t="shared" si="10"/>
        <v>0</v>
      </c>
      <c r="N23" s="552">
        <v>0</v>
      </c>
      <c r="O23" s="543">
        <v>0</v>
      </c>
      <c r="P23" s="544">
        <v>0</v>
      </c>
      <c r="Q23" s="552">
        <v>15</v>
      </c>
      <c r="R23" s="543">
        <v>1</v>
      </c>
      <c r="S23" s="544">
        <v>0</v>
      </c>
      <c r="T23" s="335">
        <f t="shared" si="11"/>
        <v>4.5</v>
      </c>
      <c r="U23" s="336">
        <f t="shared" si="12"/>
        <v>0</v>
      </c>
      <c r="V23" s="334">
        <f t="shared" si="13"/>
        <v>4.5</v>
      </c>
      <c r="W23" s="337">
        <f t="shared" si="14"/>
        <v>4.5</v>
      </c>
    </row>
    <row r="24" spans="1:27" ht="12.75" customHeight="1" outlineLevel="2">
      <c r="A24" s="326" t="s">
        <v>300</v>
      </c>
      <c r="B24" s="315" t="s">
        <v>564</v>
      </c>
      <c r="C24" s="327" t="s">
        <v>14</v>
      </c>
      <c r="D24" s="314" t="s">
        <v>622</v>
      </c>
      <c r="E24" s="315" t="s">
        <v>648</v>
      </c>
      <c r="F24" s="316" t="s">
        <v>621</v>
      </c>
      <c r="G24" s="328">
        <v>5</v>
      </c>
      <c r="H24" s="315" t="s">
        <v>13</v>
      </c>
      <c r="I24" s="329">
        <v>0.5</v>
      </c>
      <c r="J24" s="329">
        <f t="shared" si="18"/>
        <v>6.75</v>
      </c>
      <c r="K24" s="330">
        <v>0</v>
      </c>
      <c r="L24" s="331">
        <f t="shared" si="15"/>
        <v>4.5</v>
      </c>
      <c r="M24" s="332">
        <f t="shared" si="10"/>
        <v>0</v>
      </c>
      <c r="N24" s="552">
        <v>0</v>
      </c>
      <c r="O24" s="543">
        <v>0</v>
      </c>
      <c r="P24" s="544">
        <v>0</v>
      </c>
      <c r="Q24" s="552">
        <v>15</v>
      </c>
      <c r="R24" s="543">
        <v>1</v>
      </c>
      <c r="S24" s="544">
        <v>0</v>
      </c>
      <c r="T24" s="335">
        <f t="shared" si="11"/>
        <v>6.75</v>
      </c>
      <c r="U24" s="336">
        <f t="shared" si="12"/>
        <v>0</v>
      </c>
      <c r="V24" s="334">
        <f t="shared" si="13"/>
        <v>6.75</v>
      </c>
      <c r="W24" s="337">
        <f t="shared" si="14"/>
        <v>6.75</v>
      </c>
    </row>
    <row r="25" spans="1:27" ht="12.75" customHeight="1" outlineLevel="2">
      <c r="A25" s="326" t="s">
        <v>541</v>
      </c>
      <c r="B25" s="315" t="s">
        <v>564</v>
      </c>
      <c r="C25" s="327" t="s">
        <v>14</v>
      </c>
      <c r="D25" s="314" t="s">
        <v>622</v>
      </c>
      <c r="E25" s="315" t="s">
        <v>648</v>
      </c>
      <c r="F25" s="316" t="s">
        <v>621</v>
      </c>
      <c r="G25" s="328">
        <v>5</v>
      </c>
      <c r="H25" s="315" t="s">
        <v>13</v>
      </c>
      <c r="I25" s="329">
        <v>0.5</v>
      </c>
      <c r="J25" s="329">
        <f t="shared" si="18"/>
        <v>6.75</v>
      </c>
      <c r="K25" s="330">
        <v>0</v>
      </c>
      <c r="L25" s="331">
        <f t="shared" si="15"/>
        <v>4.5</v>
      </c>
      <c r="M25" s="332">
        <f t="shared" si="10"/>
        <v>0</v>
      </c>
      <c r="N25" s="552">
        <v>0</v>
      </c>
      <c r="O25" s="543">
        <v>0</v>
      </c>
      <c r="P25" s="544">
        <v>0</v>
      </c>
      <c r="Q25" s="552">
        <v>15</v>
      </c>
      <c r="R25" s="543">
        <v>1</v>
      </c>
      <c r="S25" s="544">
        <v>0</v>
      </c>
      <c r="T25" s="335">
        <f t="shared" si="11"/>
        <v>6.75</v>
      </c>
      <c r="U25" s="336">
        <f t="shared" si="12"/>
        <v>0</v>
      </c>
      <c r="V25" s="334">
        <f t="shared" si="13"/>
        <v>6.75</v>
      </c>
      <c r="W25" s="337">
        <f t="shared" si="14"/>
        <v>6.75</v>
      </c>
      <c r="X25" s="202"/>
    </row>
    <row r="26" spans="1:27" ht="12.75" customHeight="1" outlineLevel="1">
      <c r="A26" s="340"/>
      <c r="B26" s="341"/>
      <c r="C26" s="342" t="s">
        <v>657</v>
      </c>
      <c r="D26" s="343"/>
      <c r="E26" s="341"/>
      <c r="F26" s="344"/>
      <c r="G26" s="345"/>
      <c r="H26" s="341"/>
      <c r="I26" s="346"/>
      <c r="J26" s="346"/>
      <c r="K26" s="347"/>
      <c r="L26" s="331"/>
      <c r="M26" s="332"/>
      <c r="N26" s="553"/>
      <c r="O26" s="546"/>
      <c r="P26" s="547"/>
      <c r="Q26" s="553"/>
      <c r="R26" s="546"/>
      <c r="S26" s="547"/>
      <c r="T26" s="351"/>
      <c r="U26" s="352">
        <f>SUBTOTAL(9,U14:U25)</f>
        <v>0</v>
      </c>
      <c r="V26" s="350">
        <f>SUBTOTAL(9,V14:V25)</f>
        <v>60.224999999999994</v>
      </c>
      <c r="W26" s="353">
        <f>SUBTOTAL(9,W14:W25)</f>
        <v>60.224999999999994</v>
      </c>
      <c r="Z26" s="53"/>
    </row>
    <row r="27" spans="1:27" ht="14.1" customHeight="1" outlineLevel="2">
      <c r="A27" s="354" t="s">
        <v>217</v>
      </c>
      <c r="B27" s="315" t="s">
        <v>9</v>
      </c>
      <c r="C27" s="315" t="s">
        <v>43</v>
      </c>
      <c r="D27" s="315" t="s">
        <v>218</v>
      </c>
      <c r="E27" s="315" t="s">
        <v>219</v>
      </c>
      <c r="F27" s="315" t="s">
        <v>220</v>
      </c>
      <c r="G27" s="355">
        <v>6</v>
      </c>
      <c r="H27" s="315" t="s">
        <v>221</v>
      </c>
      <c r="I27" s="329">
        <v>0.10539999999999999</v>
      </c>
      <c r="J27" s="329">
        <f>I27*13.5</f>
        <v>1.4228999999999998</v>
      </c>
      <c r="K27" s="330">
        <f>I27*4.5</f>
        <v>0.47429999999999994</v>
      </c>
      <c r="L27" s="338">
        <f t="shared" ref="L27:L37" si="19">J27*10/3/G27</f>
        <v>0.79049999999999987</v>
      </c>
      <c r="M27" s="339">
        <f t="shared" ref="M27:M37" si="20">K27*10/3/G27</f>
        <v>0.26349999999999996</v>
      </c>
      <c r="N27" s="552">
        <v>100</v>
      </c>
      <c r="O27" s="548">
        <v>1.5</v>
      </c>
      <c r="P27" s="544">
        <v>5</v>
      </c>
      <c r="Q27" s="554">
        <v>5</v>
      </c>
      <c r="R27" s="543">
        <v>0.33</v>
      </c>
      <c r="S27" s="555">
        <v>0.25</v>
      </c>
      <c r="T27" s="356">
        <f t="shared" ref="T27:T37" si="21">J27*(O27+R27)+K27*(P27+S27)</f>
        <v>5.0939819999999996</v>
      </c>
      <c r="U27" s="336">
        <f t="shared" ref="U27:U37" si="22">J27*O27+K27*P27</f>
        <v>4.5058499999999988</v>
      </c>
      <c r="V27" s="334">
        <f t="shared" ref="V27:V37" si="23">J27*R27+K27*S27</f>
        <v>0.58813199999999988</v>
      </c>
      <c r="W27" s="357">
        <f t="shared" ref="W27:W37" si="24">T27</f>
        <v>5.0939819999999996</v>
      </c>
      <c r="X27" s="569" t="s">
        <v>529</v>
      </c>
      <c r="Y27" s="675">
        <v>0.1</v>
      </c>
      <c r="Z27" s="613" t="s">
        <v>628</v>
      </c>
      <c r="AA27" s="53">
        <v>0.06</v>
      </c>
    </row>
    <row r="28" spans="1:27" ht="14.1" customHeight="1" outlineLevel="2">
      <c r="A28" s="354" t="s">
        <v>296</v>
      </c>
      <c r="B28" s="315" t="s">
        <v>9</v>
      </c>
      <c r="C28" s="315" t="s">
        <v>43</v>
      </c>
      <c r="D28" s="315" t="s">
        <v>218</v>
      </c>
      <c r="E28" s="315" t="s">
        <v>219</v>
      </c>
      <c r="F28" s="315" t="s">
        <v>220</v>
      </c>
      <c r="G28" s="355">
        <v>6</v>
      </c>
      <c r="H28" s="315" t="s">
        <v>221</v>
      </c>
      <c r="I28" s="329">
        <v>0.28920000000000001</v>
      </c>
      <c r="J28" s="329">
        <f>I28*13.5</f>
        <v>3.9042000000000003</v>
      </c>
      <c r="K28" s="330">
        <f>I28*4.5</f>
        <v>1.3014000000000001</v>
      </c>
      <c r="L28" s="338">
        <f t="shared" si="19"/>
        <v>2.169</v>
      </c>
      <c r="M28" s="339">
        <f t="shared" si="20"/>
        <v>0.72299999999999998</v>
      </c>
      <c r="N28" s="552">
        <v>100</v>
      </c>
      <c r="O28" s="548">
        <v>1.5</v>
      </c>
      <c r="P28" s="544">
        <v>5</v>
      </c>
      <c r="Q28" s="554">
        <v>5</v>
      </c>
      <c r="R28" s="543">
        <v>0.33</v>
      </c>
      <c r="S28" s="555">
        <v>0.25</v>
      </c>
      <c r="T28" s="356">
        <f t="shared" si="21"/>
        <v>13.977036000000002</v>
      </c>
      <c r="U28" s="336">
        <f t="shared" si="22"/>
        <v>12.363300000000002</v>
      </c>
      <c r="V28" s="334">
        <f t="shared" si="23"/>
        <v>1.6137360000000003</v>
      </c>
      <c r="W28" s="357">
        <f t="shared" si="24"/>
        <v>13.977036000000002</v>
      </c>
      <c r="X28" s="570" t="s">
        <v>530</v>
      </c>
      <c r="Y28" s="571">
        <v>4</v>
      </c>
      <c r="Z28" s="201"/>
      <c r="AA28" s="53">
        <v>4</v>
      </c>
    </row>
    <row r="29" spans="1:27" ht="14.1" customHeight="1" outlineLevel="2">
      <c r="A29" s="354" t="s">
        <v>160</v>
      </c>
      <c r="B29" s="341" t="s">
        <v>9</v>
      </c>
      <c r="C29" s="341" t="s">
        <v>43</v>
      </c>
      <c r="D29" s="341" t="s">
        <v>218</v>
      </c>
      <c r="E29" s="341" t="s">
        <v>219</v>
      </c>
      <c r="F29" s="341" t="s">
        <v>220</v>
      </c>
      <c r="G29" s="358">
        <v>6</v>
      </c>
      <c r="H29" s="341" t="s">
        <v>221</v>
      </c>
      <c r="I29" s="346">
        <v>0.125</v>
      </c>
      <c r="J29" s="346">
        <f>I29*13.5</f>
        <v>1.6875</v>
      </c>
      <c r="K29" s="347">
        <f>I29*4.5</f>
        <v>0.5625</v>
      </c>
      <c r="L29" s="331">
        <f>J29*10/3/G29</f>
        <v>0.9375</v>
      </c>
      <c r="M29" s="332">
        <f>K29*10/3/G29</f>
        <v>0.3125</v>
      </c>
      <c r="N29" s="553">
        <v>100</v>
      </c>
      <c r="O29" s="549">
        <v>1.5</v>
      </c>
      <c r="P29" s="547">
        <v>5</v>
      </c>
      <c r="Q29" s="556">
        <v>5</v>
      </c>
      <c r="R29" s="546">
        <v>0.33</v>
      </c>
      <c r="S29" s="557">
        <v>0.25</v>
      </c>
      <c r="T29" s="351">
        <f>J29*(O29+R29)+K29*(P29+S29)</f>
        <v>6.0412499999999998</v>
      </c>
      <c r="U29" s="352">
        <f>J29*O29+K29*P29</f>
        <v>5.34375</v>
      </c>
      <c r="V29" s="350">
        <f>J29*R29+K29*S29</f>
        <v>0.69750000000000001</v>
      </c>
      <c r="W29" s="353">
        <f>T29</f>
        <v>6.0412499999999998</v>
      </c>
      <c r="X29" s="572" t="s">
        <v>528</v>
      </c>
      <c r="Y29" s="748">
        <v>1.3149999999999999</v>
      </c>
      <c r="Z29" s="613" t="s">
        <v>628</v>
      </c>
      <c r="AA29" s="53">
        <v>0.4</v>
      </c>
    </row>
    <row r="30" spans="1:27" ht="12.75" customHeight="1" outlineLevel="2">
      <c r="A30" s="354" t="s">
        <v>375</v>
      </c>
      <c r="B30" s="315" t="s">
        <v>9</v>
      </c>
      <c r="C30" s="315" t="s">
        <v>43</v>
      </c>
      <c r="D30" s="315" t="s">
        <v>218</v>
      </c>
      <c r="E30" s="315" t="s">
        <v>219</v>
      </c>
      <c r="F30" s="315" t="s">
        <v>220</v>
      </c>
      <c r="G30" s="355">
        <v>6</v>
      </c>
      <c r="H30" s="315" t="s">
        <v>221</v>
      </c>
      <c r="I30" s="329">
        <v>0.10539999999999999</v>
      </c>
      <c r="J30" s="329">
        <f>I30*13.5</f>
        <v>1.4228999999999998</v>
      </c>
      <c r="K30" s="330">
        <f>I30*4.5</f>
        <v>0.47429999999999994</v>
      </c>
      <c r="L30" s="338">
        <f t="shared" si="19"/>
        <v>0.79049999999999987</v>
      </c>
      <c r="M30" s="339">
        <f t="shared" si="20"/>
        <v>0.26349999999999996</v>
      </c>
      <c r="N30" s="552">
        <v>100</v>
      </c>
      <c r="O30" s="548">
        <v>1.5</v>
      </c>
      <c r="P30" s="544">
        <v>5</v>
      </c>
      <c r="Q30" s="554">
        <v>5</v>
      </c>
      <c r="R30" s="543">
        <v>0.33</v>
      </c>
      <c r="S30" s="555">
        <v>0.25</v>
      </c>
      <c r="T30" s="356">
        <f t="shared" si="21"/>
        <v>5.0939819999999996</v>
      </c>
      <c r="U30" s="336">
        <f t="shared" si="22"/>
        <v>4.5058499999999988</v>
      </c>
      <c r="V30" s="334">
        <f t="shared" si="23"/>
        <v>0.58813199999999988</v>
      </c>
      <c r="W30" s="357">
        <f t="shared" si="24"/>
        <v>5.0939819999999996</v>
      </c>
      <c r="X30" s="570" t="s">
        <v>532</v>
      </c>
      <c r="Y30" s="571">
        <f>(Y28-3)*4.5</f>
        <v>4.5</v>
      </c>
      <c r="Z30" s="201"/>
    </row>
    <row r="31" spans="1:27" ht="12.75" customHeight="1" outlineLevel="2">
      <c r="A31" s="354" t="s">
        <v>458</v>
      </c>
      <c r="B31" s="315" t="s">
        <v>9</v>
      </c>
      <c r="C31" s="315" t="s">
        <v>43</v>
      </c>
      <c r="D31" s="315" t="s">
        <v>218</v>
      </c>
      <c r="E31" s="315" t="s">
        <v>219</v>
      </c>
      <c r="F31" s="315" t="s">
        <v>220</v>
      </c>
      <c r="G31" s="355">
        <v>6</v>
      </c>
      <c r="H31" s="315" t="s">
        <v>221</v>
      </c>
      <c r="I31" s="329">
        <v>0.375</v>
      </c>
      <c r="J31" s="329">
        <f>I31*13.5</f>
        <v>5.0625</v>
      </c>
      <c r="K31" s="330">
        <f>I31*4.5</f>
        <v>1.6875</v>
      </c>
      <c r="L31" s="338">
        <f t="shared" si="19"/>
        <v>2.8125</v>
      </c>
      <c r="M31" s="339">
        <f t="shared" si="20"/>
        <v>0.9375</v>
      </c>
      <c r="N31" s="552">
        <v>100</v>
      </c>
      <c r="O31" s="548">
        <v>1.5</v>
      </c>
      <c r="P31" s="544">
        <v>5</v>
      </c>
      <c r="Q31" s="554">
        <v>5</v>
      </c>
      <c r="R31" s="543">
        <v>0.33</v>
      </c>
      <c r="S31" s="555">
        <v>0.25</v>
      </c>
      <c r="T31" s="356">
        <f t="shared" si="21"/>
        <v>18.123750000000001</v>
      </c>
      <c r="U31" s="336">
        <f t="shared" si="22"/>
        <v>16.03125</v>
      </c>
      <c r="V31" s="334">
        <f t="shared" si="23"/>
        <v>2.0925000000000002</v>
      </c>
      <c r="W31" s="357">
        <f t="shared" si="24"/>
        <v>18.123750000000001</v>
      </c>
      <c r="X31" s="573"/>
      <c r="Y31" s="573"/>
      <c r="Z31" s="201"/>
    </row>
    <row r="32" spans="1:27" ht="12.75" customHeight="1" outlineLevel="2">
      <c r="A32" s="354" t="s">
        <v>335</v>
      </c>
      <c r="B32" s="315" t="s">
        <v>9</v>
      </c>
      <c r="C32" s="315" t="s">
        <v>43</v>
      </c>
      <c r="D32" s="315" t="s">
        <v>336</v>
      </c>
      <c r="E32" s="315" t="s">
        <v>337</v>
      </c>
      <c r="F32" s="315" t="s">
        <v>338</v>
      </c>
      <c r="G32" s="355">
        <v>6</v>
      </c>
      <c r="H32" s="315" t="s">
        <v>42</v>
      </c>
      <c r="I32" s="329">
        <v>1</v>
      </c>
      <c r="J32" s="329">
        <v>9</v>
      </c>
      <c r="K32" s="330">
        <v>9</v>
      </c>
      <c r="L32" s="338">
        <f t="shared" si="19"/>
        <v>5</v>
      </c>
      <c r="M32" s="339">
        <f t="shared" si="20"/>
        <v>5</v>
      </c>
      <c r="N32" s="552">
        <v>100</v>
      </c>
      <c r="O32" s="548">
        <v>1.5</v>
      </c>
      <c r="P32" s="544">
        <v>5</v>
      </c>
      <c r="Q32" s="554">
        <v>10</v>
      </c>
      <c r="R32" s="543">
        <v>0.33</v>
      </c>
      <c r="S32" s="555">
        <v>0.5</v>
      </c>
      <c r="T32" s="356">
        <f t="shared" si="21"/>
        <v>65.97</v>
      </c>
      <c r="U32" s="336">
        <f t="shared" si="22"/>
        <v>58.5</v>
      </c>
      <c r="V32" s="334">
        <f t="shared" si="23"/>
        <v>7.4700000000000006</v>
      </c>
      <c r="W32" s="357">
        <f t="shared" si="24"/>
        <v>65.97</v>
      </c>
      <c r="X32" s="574" t="s">
        <v>649</v>
      </c>
      <c r="Y32" s="676">
        <f>Y29</f>
        <v>1.3149999999999999</v>
      </c>
      <c r="Z32" s="200" t="s">
        <v>628</v>
      </c>
      <c r="AA32" s="53">
        <v>0.4</v>
      </c>
    </row>
    <row r="33" spans="1:29" outlineLevel="2">
      <c r="A33" s="326" t="s">
        <v>541</v>
      </c>
      <c r="B33" s="315" t="s">
        <v>9</v>
      </c>
      <c r="C33" s="315" t="s">
        <v>43</v>
      </c>
      <c r="D33" s="315" t="s">
        <v>433</v>
      </c>
      <c r="E33" s="315" t="s">
        <v>434</v>
      </c>
      <c r="F33" s="315" t="s">
        <v>435</v>
      </c>
      <c r="G33" s="355">
        <v>6</v>
      </c>
      <c r="H33" s="315" t="s">
        <v>42</v>
      </c>
      <c r="I33" s="329">
        <v>1</v>
      </c>
      <c r="J33" s="329">
        <v>18</v>
      </c>
      <c r="K33" s="330">
        <v>0</v>
      </c>
      <c r="L33" s="338">
        <f t="shared" si="19"/>
        <v>10</v>
      </c>
      <c r="M33" s="339">
        <f t="shared" si="20"/>
        <v>0</v>
      </c>
      <c r="N33" s="554">
        <v>112</v>
      </c>
      <c r="O33" s="543">
        <v>2</v>
      </c>
      <c r="P33" s="544">
        <v>0</v>
      </c>
      <c r="Q33" s="552">
        <v>40</v>
      </c>
      <c r="R33" s="543">
        <v>1</v>
      </c>
      <c r="S33" s="544">
        <v>0</v>
      </c>
      <c r="T33" s="356">
        <f t="shared" si="21"/>
        <v>54</v>
      </c>
      <c r="U33" s="336">
        <f t="shared" si="22"/>
        <v>36</v>
      </c>
      <c r="V33" s="334">
        <f t="shared" si="23"/>
        <v>18</v>
      </c>
      <c r="W33" s="357">
        <f t="shared" si="24"/>
        <v>54</v>
      </c>
      <c r="Y33" s="25"/>
    </row>
    <row r="34" spans="1:29" outlineLevel="2">
      <c r="A34" s="326" t="s">
        <v>541</v>
      </c>
      <c r="B34" s="315" t="s">
        <v>9</v>
      </c>
      <c r="C34" s="315" t="s">
        <v>43</v>
      </c>
      <c r="D34" s="315" t="s">
        <v>433</v>
      </c>
      <c r="E34" s="315" t="s">
        <v>434</v>
      </c>
      <c r="F34" s="540" t="s">
        <v>539</v>
      </c>
      <c r="G34" s="355">
        <v>6</v>
      </c>
      <c r="H34" s="315" t="s">
        <v>42</v>
      </c>
      <c r="I34" s="329">
        <v>1</v>
      </c>
      <c r="J34" s="329">
        <v>0</v>
      </c>
      <c r="K34" s="330">
        <v>2.25</v>
      </c>
      <c r="L34" s="338">
        <f t="shared" si="19"/>
        <v>0</v>
      </c>
      <c r="M34" s="339">
        <f t="shared" si="20"/>
        <v>1.25</v>
      </c>
      <c r="N34" s="614">
        <v>30</v>
      </c>
      <c r="O34" s="543">
        <v>0</v>
      </c>
      <c r="P34" s="550">
        <v>3</v>
      </c>
      <c r="Q34" s="552">
        <v>0</v>
      </c>
      <c r="R34" s="543">
        <v>0</v>
      </c>
      <c r="S34" s="544">
        <v>0</v>
      </c>
      <c r="T34" s="356">
        <f t="shared" si="21"/>
        <v>6.75</v>
      </c>
      <c r="U34" s="336">
        <f t="shared" si="22"/>
        <v>6.75</v>
      </c>
      <c r="V34" s="334">
        <f t="shared" si="23"/>
        <v>0</v>
      </c>
      <c r="W34" s="357">
        <f t="shared" si="24"/>
        <v>6.75</v>
      </c>
    </row>
    <row r="35" spans="1:29" outlineLevel="2">
      <c r="A35" s="354" t="s">
        <v>296</v>
      </c>
      <c r="B35" s="315" t="s">
        <v>9</v>
      </c>
      <c r="C35" s="315" t="s">
        <v>43</v>
      </c>
      <c r="D35" s="315" t="s">
        <v>297</v>
      </c>
      <c r="E35" s="315" t="s">
        <v>298</v>
      </c>
      <c r="F35" s="315" t="s">
        <v>299</v>
      </c>
      <c r="G35" s="355">
        <v>6</v>
      </c>
      <c r="H35" s="315" t="s">
        <v>42</v>
      </c>
      <c r="I35" s="329">
        <v>1</v>
      </c>
      <c r="J35" s="329">
        <v>9</v>
      </c>
      <c r="K35" s="330">
        <v>9</v>
      </c>
      <c r="L35" s="338">
        <f t="shared" si="19"/>
        <v>5</v>
      </c>
      <c r="M35" s="339">
        <f t="shared" si="20"/>
        <v>5</v>
      </c>
      <c r="N35" s="552">
        <v>100</v>
      </c>
      <c r="O35" s="548">
        <v>1.5</v>
      </c>
      <c r="P35" s="544">
        <v>5</v>
      </c>
      <c r="Q35" s="552">
        <v>40</v>
      </c>
      <c r="R35" s="543">
        <v>1</v>
      </c>
      <c r="S35" s="544">
        <v>2</v>
      </c>
      <c r="T35" s="356">
        <f t="shared" si="21"/>
        <v>85.5</v>
      </c>
      <c r="U35" s="336">
        <f t="shared" si="22"/>
        <v>58.5</v>
      </c>
      <c r="V35" s="334">
        <f t="shared" si="23"/>
        <v>27</v>
      </c>
      <c r="W35" s="357">
        <f t="shared" si="24"/>
        <v>85.5</v>
      </c>
    </row>
    <row r="36" spans="1:29" outlineLevel="2">
      <c r="A36" s="326" t="s">
        <v>542</v>
      </c>
      <c r="B36" s="315" t="s">
        <v>9</v>
      </c>
      <c r="C36" s="315" t="s">
        <v>43</v>
      </c>
      <c r="D36" s="315" t="s">
        <v>326</v>
      </c>
      <c r="E36" s="315" t="s">
        <v>327</v>
      </c>
      <c r="F36" s="315" t="s">
        <v>328</v>
      </c>
      <c r="G36" s="355">
        <v>6</v>
      </c>
      <c r="H36" s="315" t="s">
        <v>42</v>
      </c>
      <c r="I36" s="329">
        <v>1</v>
      </c>
      <c r="J36" s="329">
        <v>15.75</v>
      </c>
      <c r="K36" s="330">
        <v>2.25</v>
      </c>
      <c r="L36" s="338">
        <f t="shared" si="19"/>
        <v>8.75</v>
      </c>
      <c r="M36" s="339">
        <f t="shared" si="20"/>
        <v>1.25</v>
      </c>
      <c r="N36" s="552">
        <v>100</v>
      </c>
      <c r="O36" s="548">
        <v>1.5</v>
      </c>
      <c r="P36" s="544">
        <v>5</v>
      </c>
      <c r="Q36" s="552">
        <v>40</v>
      </c>
      <c r="R36" s="543">
        <v>1</v>
      </c>
      <c r="S36" s="544">
        <v>2</v>
      </c>
      <c r="T36" s="356">
        <f t="shared" si="21"/>
        <v>55.125</v>
      </c>
      <c r="U36" s="336">
        <f t="shared" si="22"/>
        <v>34.875</v>
      </c>
      <c r="V36" s="334">
        <f t="shared" si="23"/>
        <v>20.25</v>
      </c>
      <c r="W36" s="357">
        <f t="shared" si="24"/>
        <v>55.125</v>
      </c>
      <c r="Z36" s="36"/>
    </row>
    <row r="37" spans="1:29" ht="12.75" customHeight="1" outlineLevel="2">
      <c r="A37" s="326" t="s">
        <v>542</v>
      </c>
      <c r="B37" s="315" t="s">
        <v>9</v>
      </c>
      <c r="C37" s="315" t="s">
        <v>43</v>
      </c>
      <c r="D37" s="315" t="s">
        <v>326</v>
      </c>
      <c r="E37" s="315" t="s">
        <v>327</v>
      </c>
      <c r="F37" s="540" t="s">
        <v>540</v>
      </c>
      <c r="G37" s="355">
        <v>6</v>
      </c>
      <c r="H37" s="315" t="s">
        <v>42</v>
      </c>
      <c r="I37" s="329">
        <v>1</v>
      </c>
      <c r="J37" s="329">
        <v>0</v>
      </c>
      <c r="K37" s="330">
        <v>2.25</v>
      </c>
      <c r="L37" s="338">
        <f t="shared" si="19"/>
        <v>0</v>
      </c>
      <c r="M37" s="339">
        <f t="shared" si="20"/>
        <v>1.25</v>
      </c>
      <c r="N37" s="614">
        <v>20</v>
      </c>
      <c r="O37" s="543">
        <v>0</v>
      </c>
      <c r="P37" s="550">
        <v>2</v>
      </c>
      <c r="Q37" s="552">
        <v>0</v>
      </c>
      <c r="R37" s="543">
        <v>0</v>
      </c>
      <c r="S37" s="544">
        <v>0</v>
      </c>
      <c r="T37" s="356">
        <f t="shared" si="21"/>
        <v>4.5</v>
      </c>
      <c r="U37" s="336">
        <f t="shared" si="22"/>
        <v>4.5</v>
      </c>
      <c r="V37" s="334">
        <f t="shared" si="23"/>
        <v>0</v>
      </c>
      <c r="W37" s="357">
        <f t="shared" si="24"/>
        <v>4.5</v>
      </c>
    </row>
    <row r="38" spans="1:29" ht="12.75" customHeight="1" outlineLevel="1">
      <c r="A38" s="326"/>
      <c r="B38" s="315"/>
      <c r="C38" s="315" t="s">
        <v>656</v>
      </c>
      <c r="D38" s="315"/>
      <c r="E38" s="315"/>
      <c r="F38" s="315"/>
      <c r="G38" s="355"/>
      <c r="H38" s="315"/>
      <c r="I38" s="329"/>
      <c r="J38" s="329"/>
      <c r="K38" s="330"/>
      <c r="L38" s="338"/>
      <c r="M38" s="339"/>
      <c r="N38" s="310"/>
      <c r="O38" s="333"/>
      <c r="P38" s="334"/>
      <c r="Q38" s="310"/>
      <c r="R38" s="333"/>
      <c r="S38" s="334"/>
      <c r="T38" s="356"/>
      <c r="U38" s="336">
        <f>SUBTOTAL(9,U27:U37)</f>
        <v>241.875</v>
      </c>
      <c r="V38" s="334">
        <f>SUBTOTAL(9,V27:V37)</f>
        <v>78.3</v>
      </c>
      <c r="W38" s="357">
        <f>SUBTOTAL(9,W27:W37)</f>
        <v>320.17500000000001</v>
      </c>
    </row>
    <row r="39" spans="1:29" ht="12.75" customHeight="1" outlineLevel="2">
      <c r="A39" s="354" t="s">
        <v>300</v>
      </c>
      <c r="B39" s="315" t="s">
        <v>9</v>
      </c>
      <c r="C39" s="315" t="s">
        <v>14</v>
      </c>
      <c r="D39" s="315" t="s">
        <v>301</v>
      </c>
      <c r="E39" s="315" t="s">
        <v>302</v>
      </c>
      <c r="F39" s="315" t="s">
        <v>303</v>
      </c>
      <c r="G39" s="355">
        <v>6</v>
      </c>
      <c r="H39" s="315" t="s">
        <v>42</v>
      </c>
      <c r="I39" s="329">
        <v>1</v>
      </c>
      <c r="J39" s="329">
        <v>9</v>
      </c>
      <c r="K39" s="330">
        <v>9</v>
      </c>
      <c r="L39" s="338">
        <f>J39*10/3/G39</f>
        <v>5</v>
      </c>
      <c r="M39" s="339">
        <f>K39*10/3/G39</f>
        <v>5</v>
      </c>
      <c r="N39" s="559">
        <v>40</v>
      </c>
      <c r="O39" s="543">
        <v>0.8</v>
      </c>
      <c r="P39" s="544">
        <v>2</v>
      </c>
      <c r="Q39" s="552">
        <v>60</v>
      </c>
      <c r="R39" s="543">
        <v>1</v>
      </c>
      <c r="S39" s="544">
        <v>3</v>
      </c>
      <c r="T39" s="356">
        <f>J39*(O39+R39)+K39*(P39+S39)</f>
        <v>61.2</v>
      </c>
      <c r="U39" s="336">
        <f>J39*O39+K39*P39</f>
        <v>25.2</v>
      </c>
      <c r="V39" s="334">
        <f>J39*R39+K39*S39</f>
        <v>36</v>
      </c>
      <c r="W39" s="357">
        <f>T39</f>
        <v>61.2</v>
      </c>
      <c r="X39" s="51" t="s">
        <v>527</v>
      </c>
      <c r="Y39" s="52">
        <f>W490</f>
        <v>7503.0074999999997</v>
      </c>
      <c r="Z39" s="92">
        <v>7466.25</v>
      </c>
      <c r="AA39" s="53">
        <f>Z39-Y39</f>
        <v>-36.757499999999709</v>
      </c>
      <c r="AB39" s="521"/>
      <c r="AC39" s="24"/>
    </row>
    <row r="40" spans="1:29" ht="12.75" customHeight="1" outlineLevel="2">
      <c r="A40" s="326" t="s">
        <v>542</v>
      </c>
      <c r="B40" s="315" t="s">
        <v>9</v>
      </c>
      <c r="C40" s="315" t="s">
        <v>14</v>
      </c>
      <c r="D40" s="315" t="s">
        <v>329</v>
      </c>
      <c r="E40" s="315" t="s">
        <v>330</v>
      </c>
      <c r="F40" s="315" t="s">
        <v>331</v>
      </c>
      <c r="G40" s="355">
        <v>6</v>
      </c>
      <c r="H40" s="315" t="s">
        <v>42</v>
      </c>
      <c r="I40" s="329">
        <v>1</v>
      </c>
      <c r="J40" s="329">
        <v>15.75</v>
      </c>
      <c r="K40" s="330">
        <v>2.25</v>
      </c>
      <c r="L40" s="338">
        <f>J40*10/3/G40</f>
        <v>8.75</v>
      </c>
      <c r="M40" s="339">
        <f>K40*10/3/G40</f>
        <v>1.25</v>
      </c>
      <c r="N40" s="552">
        <v>30</v>
      </c>
      <c r="O40" s="543">
        <v>0.8</v>
      </c>
      <c r="P40" s="544">
        <v>1.5</v>
      </c>
      <c r="Q40" s="559">
        <v>60</v>
      </c>
      <c r="R40" s="563">
        <v>1</v>
      </c>
      <c r="S40" s="544">
        <v>3</v>
      </c>
      <c r="T40" s="356">
        <f>J40*(O40+R40)+K40*(P40+S40)</f>
        <v>38.475000000000001</v>
      </c>
      <c r="U40" s="336">
        <f>J40*O40+K40*P40</f>
        <v>15.975000000000001</v>
      </c>
      <c r="V40" s="334">
        <f>J40*R40+K40*S40</f>
        <v>22.5</v>
      </c>
      <c r="W40" s="357">
        <f>T40</f>
        <v>38.475000000000001</v>
      </c>
      <c r="Y40" s="25"/>
      <c r="AC40" s="24"/>
    </row>
    <row r="41" spans="1:29" ht="12.75" customHeight="1" outlineLevel="2">
      <c r="A41" s="326" t="s">
        <v>541</v>
      </c>
      <c r="B41" s="315" t="s">
        <v>9</v>
      </c>
      <c r="C41" s="315" t="s">
        <v>14</v>
      </c>
      <c r="D41" s="315" t="s">
        <v>445</v>
      </c>
      <c r="E41" s="315" t="s">
        <v>446</v>
      </c>
      <c r="F41" s="315" t="s">
        <v>447</v>
      </c>
      <c r="G41" s="355">
        <v>6</v>
      </c>
      <c r="H41" s="315" t="s">
        <v>13</v>
      </c>
      <c r="I41" s="329">
        <v>1</v>
      </c>
      <c r="J41" s="329">
        <v>13.5</v>
      </c>
      <c r="K41" s="330">
        <v>4.5</v>
      </c>
      <c r="L41" s="338">
        <f>J41*10/3/G41</f>
        <v>7.5</v>
      </c>
      <c r="M41" s="339">
        <f>K41*10/3/G41</f>
        <v>2.5</v>
      </c>
      <c r="N41" s="552">
        <v>40</v>
      </c>
      <c r="O41" s="543">
        <v>1</v>
      </c>
      <c r="P41" s="544">
        <v>2</v>
      </c>
      <c r="Q41" s="559">
        <v>90</v>
      </c>
      <c r="R41" s="543">
        <v>2</v>
      </c>
      <c r="S41" s="544">
        <v>6</v>
      </c>
      <c r="T41" s="356">
        <f>J41*(O41+R41)+K41*(P41+S41)</f>
        <v>76.5</v>
      </c>
      <c r="U41" s="336">
        <f>J41*O41+K41*P41</f>
        <v>22.5</v>
      </c>
      <c r="V41" s="334">
        <f>J41*R41+K41*S41</f>
        <v>54</v>
      </c>
      <c r="W41" s="357">
        <f>T41</f>
        <v>76.5</v>
      </c>
      <c r="X41" s="90" t="s">
        <v>558</v>
      </c>
      <c r="Y41" s="91">
        <f>W503</f>
        <v>7503.33</v>
      </c>
      <c r="Z41" s="36"/>
    </row>
    <row r="42" spans="1:29" ht="12.75" customHeight="1" outlineLevel="2">
      <c r="A42" s="326" t="s">
        <v>300</v>
      </c>
      <c r="B42" s="315" t="s">
        <v>9</v>
      </c>
      <c r="C42" s="315" t="s">
        <v>14</v>
      </c>
      <c r="D42" s="315" t="s">
        <v>10</v>
      </c>
      <c r="E42" s="315" t="s">
        <v>11</v>
      </c>
      <c r="F42" s="315" t="s">
        <v>12</v>
      </c>
      <c r="G42" s="355">
        <v>6</v>
      </c>
      <c r="H42" s="315" t="s">
        <v>13</v>
      </c>
      <c r="I42" s="329">
        <v>1</v>
      </c>
      <c r="J42" s="329">
        <v>13.5</v>
      </c>
      <c r="K42" s="330">
        <v>4.5</v>
      </c>
      <c r="L42" s="338">
        <f>J42*10/3/G42</f>
        <v>7.5</v>
      </c>
      <c r="M42" s="339">
        <f>K42*10/3/G42</f>
        <v>2.5</v>
      </c>
      <c r="N42" s="552">
        <v>0</v>
      </c>
      <c r="O42" s="543">
        <v>0</v>
      </c>
      <c r="P42" s="544">
        <v>0</v>
      </c>
      <c r="Q42" s="559">
        <v>120</v>
      </c>
      <c r="R42" s="543">
        <v>2</v>
      </c>
      <c r="S42" s="561">
        <v>6</v>
      </c>
      <c r="T42" s="356">
        <f>J42*(O42+R42)+K42*(P42+S42)</f>
        <v>54</v>
      </c>
      <c r="U42" s="336">
        <f>J42*O42+K42*P42</f>
        <v>0</v>
      </c>
      <c r="V42" s="334">
        <f>J42*R42+K42*S42</f>
        <v>54</v>
      </c>
      <c r="W42" s="357">
        <f>T42</f>
        <v>54</v>
      </c>
      <c r="X42" s="53" t="s">
        <v>536</v>
      </c>
      <c r="Y42" s="675">
        <f>Y39-Y41</f>
        <v>-0.32250000000021828</v>
      </c>
      <c r="Z42" s="5"/>
    </row>
    <row r="43" spans="1:29" ht="12.75" customHeight="1" outlineLevel="2">
      <c r="A43" s="354" t="s">
        <v>74</v>
      </c>
      <c r="B43" s="315" t="s">
        <v>9</v>
      </c>
      <c r="C43" s="315" t="s">
        <v>14</v>
      </c>
      <c r="D43" s="315" t="s">
        <v>93</v>
      </c>
      <c r="E43" s="315" t="s">
        <v>77</v>
      </c>
      <c r="F43" s="315" t="s">
        <v>78</v>
      </c>
      <c r="G43" s="355">
        <v>6</v>
      </c>
      <c r="H43" s="315" t="s">
        <v>79</v>
      </c>
      <c r="I43" s="329">
        <v>1</v>
      </c>
      <c r="J43" s="329">
        <v>9</v>
      </c>
      <c r="K43" s="330">
        <v>9</v>
      </c>
      <c r="L43" s="338">
        <f>J43*10/3/G43</f>
        <v>5</v>
      </c>
      <c r="M43" s="339">
        <f>K43*10/3/G43</f>
        <v>5</v>
      </c>
      <c r="N43" s="559">
        <v>30</v>
      </c>
      <c r="O43" s="543">
        <v>1</v>
      </c>
      <c r="P43" s="561">
        <v>2</v>
      </c>
      <c r="Q43" s="552">
        <v>75</v>
      </c>
      <c r="R43" s="673">
        <v>2</v>
      </c>
      <c r="S43" s="544">
        <v>5</v>
      </c>
      <c r="T43" s="356">
        <f>J43*(O43+R43)+K43*(P43+S43)</f>
        <v>90</v>
      </c>
      <c r="U43" s="336">
        <f>J43*O43+K43*P43</f>
        <v>27</v>
      </c>
      <c r="V43" s="334">
        <f>J43*R43+K43*S43</f>
        <v>63</v>
      </c>
      <c r="W43" s="357">
        <f>T43</f>
        <v>90</v>
      </c>
      <c r="Y43" s="172"/>
      <c r="Z43" s="172"/>
    </row>
    <row r="44" spans="1:29" ht="12.75" customHeight="1" outlineLevel="1">
      <c r="A44" s="354"/>
      <c r="B44" s="315"/>
      <c r="C44" s="315" t="s">
        <v>657</v>
      </c>
      <c r="D44" s="315"/>
      <c r="E44" s="315"/>
      <c r="F44" s="315"/>
      <c r="G44" s="355"/>
      <c r="H44" s="315"/>
      <c r="I44" s="329"/>
      <c r="J44" s="329"/>
      <c r="K44" s="330"/>
      <c r="L44" s="338"/>
      <c r="M44" s="339"/>
      <c r="N44" s="310"/>
      <c r="O44" s="333"/>
      <c r="P44" s="334"/>
      <c r="Q44" s="310"/>
      <c r="R44" s="333"/>
      <c r="S44" s="334"/>
      <c r="T44" s="356"/>
      <c r="U44" s="336">
        <f>SUBTOTAL(9,U39:U43)</f>
        <v>90.674999999999997</v>
      </c>
      <c r="V44" s="334">
        <f>SUBTOTAL(9,V39:V43)</f>
        <v>229.5</v>
      </c>
      <c r="W44" s="357">
        <f>SUBTOTAL(9,W39:W43)</f>
        <v>320.17500000000001</v>
      </c>
      <c r="Y44" s="209"/>
      <c r="Z44" s="172"/>
    </row>
    <row r="45" spans="1:29" ht="12.75" customHeight="1" outlineLevel="2">
      <c r="A45" s="326" t="s">
        <v>541</v>
      </c>
      <c r="B45" s="315" t="s">
        <v>9</v>
      </c>
      <c r="C45" s="315" t="s">
        <v>18</v>
      </c>
      <c r="D45" s="315" t="s">
        <v>442</v>
      </c>
      <c r="E45" s="315" t="s">
        <v>443</v>
      </c>
      <c r="F45" s="315" t="s">
        <v>444</v>
      </c>
      <c r="G45" s="355">
        <v>6</v>
      </c>
      <c r="H45" s="315" t="s">
        <v>42</v>
      </c>
      <c r="I45" s="329">
        <v>1</v>
      </c>
      <c r="J45" s="329">
        <v>13.5</v>
      </c>
      <c r="K45" s="330">
        <v>4.5</v>
      </c>
      <c r="L45" s="338">
        <f t="shared" ref="L45:L54" si="25">J45*10/3/G45</f>
        <v>7.5</v>
      </c>
      <c r="M45" s="339">
        <f t="shared" ref="M45:M54" si="26">K45*10/3/G45</f>
        <v>2.5</v>
      </c>
      <c r="N45" s="559">
        <v>68</v>
      </c>
      <c r="O45" s="563">
        <v>1.5</v>
      </c>
      <c r="P45" s="561">
        <v>4</v>
      </c>
      <c r="Q45" s="310">
        <v>0</v>
      </c>
      <c r="R45" s="333">
        <v>0</v>
      </c>
      <c r="S45" s="334">
        <v>0</v>
      </c>
      <c r="T45" s="356">
        <f t="shared" ref="T45:T54" si="27">J45*(O45+R45)+K45*(P45+S45)</f>
        <v>38.25</v>
      </c>
      <c r="U45" s="336">
        <f t="shared" ref="U45:U54" si="28">J45*O45+K45*P45</f>
        <v>38.25</v>
      </c>
      <c r="V45" s="334">
        <f t="shared" ref="V45:V54" si="29">J45*R45+K45*S45</f>
        <v>0</v>
      </c>
      <c r="W45" s="357">
        <f t="shared" ref="W45:W54" si="30">T45</f>
        <v>38.25</v>
      </c>
      <c r="Z45" s="53"/>
    </row>
    <row r="46" spans="1:29" outlineLevel="2">
      <c r="A46" s="354" t="s">
        <v>74</v>
      </c>
      <c r="B46" s="315" t="s">
        <v>9</v>
      </c>
      <c r="C46" s="315" t="s">
        <v>18</v>
      </c>
      <c r="D46" s="315" t="s">
        <v>84</v>
      </c>
      <c r="E46" s="315" t="s">
        <v>85</v>
      </c>
      <c r="F46" s="315" t="s">
        <v>86</v>
      </c>
      <c r="G46" s="355">
        <v>6</v>
      </c>
      <c r="H46" s="315" t="s">
        <v>13</v>
      </c>
      <c r="I46" s="329">
        <v>0.1</v>
      </c>
      <c r="J46" s="329">
        <f>9*I46</f>
        <v>0.9</v>
      </c>
      <c r="K46" s="330">
        <f>9*I46</f>
        <v>0.9</v>
      </c>
      <c r="L46" s="338">
        <f t="shared" si="25"/>
        <v>0.5</v>
      </c>
      <c r="M46" s="339">
        <f t="shared" si="26"/>
        <v>0.5</v>
      </c>
      <c r="N46" s="552">
        <v>100</v>
      </c>
      <c r="O46" s="543">
        <v>2</v>
      </c>
      <c r="P46" s="544">
        <v>5</v>
      </c>
      <c r="Q46" s="310">
        <v>0</v>
      </c>
      <c r="R46" s="333">
        <v>0</v>
      </c>
      <c r="S46" s="334">
        <v>0</v>
      </c>
      <c r="T46" s="356">
        <f t="shared" si="27"/>
        <v>6.3</v>
      </c>
      <c r="U46" s="336">
        <f t="shared" si="28"/>
        <v>6.3</v>
      </c>
      <c r="V46" s="334">
        <f t="shared" si="29"/>
        <v>0</v>
      </c>
      <c r="W46" s="357">
        <f t="shared" si="30"/>
        <v>6.3</v>
      </c>
      <c r="X46" s="154"/>
      <c r="Y46" s="146"/>
      <c r="Z46" s="53"/>
    </row>
    <row r="47" spans="1:29" outlineLevel="2">
      <c r="A47" s="354" t="s">
        <v>264</v>
      </c>
      <c r="B47" s="315" t="s">
        <v>9</v>
      </c>
      <c r="C47" s="315" t="s">
        <v>18</v>
      </c>
      <c r="D47" s="315" t="s">
        <v>84</v>
      </c>
      <c r="E47" s="315" t="s">
        <v>85</v>
      </c>
      <c r="F47" s="315" t="s">
        <v>86</v>
      </c>
      <c r="G47" s="355">
        <v>6</v>
      </c>
      <c r="H47" s="315" t="s">
        <v>13</v>
      </c>
      <c r="I47" s="329">
        <v>0.15</v>
      </c>
      <c r="J47" s="329">
        <f>9*I47</f>
        <v>1.3499999999999999</v>
      </c>
      <c r="K47" s="330">
        <f>9*I47</f>
        <v>1.3499999999999999</v>
      </c>
      <c r="L47" s="338">
        <f t="shared" si="25"/>
        <v>0.74999999999999989</v>
      </c>
      <c r="M47" s="339">
        <f t="shared" si="26"/>
        <v>0.74999999999999989</v>
      </c>
      <c r="N47" s="552">
        <v>100</v>
      </c>
      <c r="O47" s="543">
        <v>2</v>
      </c>
      <c r="P47" s="544">
        <v>5</v>
      </c>
      <c r="Q47" s="310">
        <v>0</v>
      </c>
      <c r="R47" s="333">
        <v>0</v>
      </c>
      <c r="S47" s="334">
        <v>0</v>
      </c>
      <c r="T47" s="356">
        <f t="shared" si="27"/>
        <v>9.4499999999999993</v>
      </c>
      <c r="U47" s="336">
        <f t="shared" si="28"/>
        <v>9.4499999999999993</v>
      </c>
      <c r="V47" s="334">
        <f t="shared" si="29"/>
        <v>0</v>
      </c>
      <c r="W47" s="357">
        <f t="shared" si="30"/>
        <v>9.4499999999999993</v>
      </c>
      <c r="Y47" s="43"/>
      <c r="Z47" s="70"/>
    </row>
    <row r="48" spans="1:29" outlineLevel="2">
      <c r="A48" s="354" t="s">
        <v>300</v>
      </c>
      <c r="B48" s="315" t="s">
        <v>9</v>
      </c>
      <c r="C48" s="315" t="s">
        <v>18</v>
      </c>
      <c r="D48" s="315" t="s">
        <v>84</v>
      </c>
      <c r="E48" s="315" t="s">
        <v>85</v>
      </c>
      <c r="F48" s="315" t="s">
        <v>86</v>
      </c>
      <c r="G48" s="355">
        <v>6</v>
      </c>
      <c r="H48" s="315" t="s">
        <v>13</v>
      </c>
      <c r="I48" s="329">
        <v>0.3</v>
      </c>
      <c r="J48" s="329">
        <f>9*I48</f>
        <v>2.6999999999999997</v>
      </c>
      <c r="K48" s="330">
        <f>9*I48</f>
        <v>2.6999999999999997</v>
      </c>
      <c r="L48" s="338">
        <f t="shared" si="25"/>
        <v>1.4999999999999998</v>
      </c>
      <c r="M48" s="339">
        <f t="shared" si="26"/>
        <v>1.4999999999999998</v>
      </c>
      <c r="N48" s="552">
        <v>100</v>
      </c>
      <c r="O48" s="543">
        <v>2</v>
      </c>
      <c r="P48" s="544">
        <v>5</v>
      </c>
      <c r="Q48" s="310">
        <v>0</v>
      </c>
      <c r="R48" s="333">
        <v>0</v>
      </c>
      <c r="S48" s="334">
        <v>0</v>
      </c>
      <c r="T48" s="356">
        <f t="shared" si="27"/>
        <v>18.899999999999999</v>
      </c>
      <c r="U48" s="336">
        <f t="shared" si="28"/>
        <v>18.899999999999999</v>
      </c>
      <c r="V48" s="334">
        <f t="shared" si="29"/>
        <v>0</v>
      </c>
      <c r="W48" s="357">
        <f t="shared" si="30"/>
        <v>18.899999999999999</v>
      </c>
    </row>
    <row r="49" spans="1:26" outlineLevel="2">
      <c r="A49" s="354" t="s">
        <v>391</v>
      </c>
      <c r="B49" s="315" t="s">
        <v>9</v>
      </c>
      <c r="C49" s="315" t="s">
        <v>18</v>
      </c>
      <c r="D49" s="315" t="s">
        <v>84</v>
      </c>
      <c r="E49" s="315" t="s">
        <v>85</v>
      </c>
      <c r="F49" s="315" t="s">
        <v>86</v>
      </c>
      <c r="G49" s="355">
        <v>6</v>
      </c>
      <c r="H49" s="315" t="s">
        <v>13</v>
      </c>
      <c r="I49" s="329">
        <v>0.3</v>
      </c>
      <c r="J49" s="329">
        <f>9*I49</f>
        <v>2.6999999999999997</v>
      </c>
      <c r="K49" s="330">
        <f>9*I49</f>
        <v>2.6999999999999997</v>
      </c>
      <c r="L49" s="338">
        <f t="shared" si="25"/>
        <v>1.4999999999999998</v>
      </c>
      <c r="M49" s="339">
        <f t="shared" si="26"/>
        <v>1.4999999999999998</v>
      </c>
      <c r="N49" s="552">
        <v>100</v>
      </c>
      <c r="O49" s="543">
        <v>2</v>
      </c>
      <c r="P49" s="544">
        <v>5</v>
      </c>
      <c r="Q49" s="310">
        <v>0</v>
      </c>
      <c r="R49" s="333">
        <v>0</v>
      </c>
      <c r="S49" s="334">
        <v>0</v>
      </c>
      <c r="T49" s="356">
        <f t="shared" si="27"/>
        <v>18.899999999999999</v>
      </c>
      <c r="U49" s="336">
        <f t="shared" si="28"/>
        <v>18.899999999999999</v>
      </c>
      <c r="V49" s="334">
        <f t="shared" si="29"/>
        <v>0</v>
      </c>
      <c r="W49" s="357">
        <f t="shared" si="30"/>
        <v>18.899999999999999</v>
      </c>
    </row>
    <row r="50" spans="1:26" outlineLevel="2">
      <c r="A50" s="354" t="s">
        <v>415</v>
      </c>
      <c r="B50" s="315" t="s">
        <v>9</v>
      </c>
      <c r="C50" s="315" t="s">
        <v>18</v>
      </c>
      <c r="D50" s="315" t="s">
        <v>84</v>
      </c>
      <c r="E50" s="315" t="s">
        <v>85</v>
      </c>
      <c r="F50" s="315" t="s">
        <v>86</v>
      </c>
      <c r="G50" s="355">
        <v>6</v>
      </c>
      <c r="H50" s="315" t="s">
        <v>13</v>
      </c>
      <c r="I50" s="329">
        <v>0.15</v>
      </c>
      <c r="J50" s="329">
        <f>9*I50</f>
        <v>1.3499999999999999</v>
      </c>
      <c r="K50" s="330">
        <f>9*I50</f>
        <v>1.3499999999999999</v>
      </c>
      <c r="L50" s="338">
        <f t="shared" si="25"/>
        <v>0.74999999999999989</v>
      </c>
      <c r="M50" s="339">
        <f t="shared" si="26"/>
        <v>0.74999999999999989</v>
      </c>
      <c r="N50" s="552">
        <v>100</v>
      </c>
      <c r="O50" s="543">
        <v>2</v>
      </c>
      <c r="P50" s="544">
        <v>5</v>
      </c>
      <c r="Q50" s="310">
        <v>0</v>
      </c>
      <c r="R50" s="333">
        <v>0</v>
      </c>
      <c r="S50" s="334">
        <v>0</v>
      </c>
      <c r="T50" s="356">
        <f t="shared" si="27"/>
        <v>9.4499999999999993</v>
      </c>
      <c r="U50" s="336">
        <f t="shared" si="28"/>
        <v>9.4499999999999993</v>
      </c>
      <c r="V50" s="334">
        <f t="shared" si="29"/>
        <v>0</v>
      </c>
      <c r="W50" s="357">
        <f t="shared" si="30"/>
        <v>9.4499999999999993</v>
      </c>
    </row>
    <row r="51" spans="1:26" outlineLevel="2">
      <c r="A51" s="354" t="s">
        <v>264</v>
      </c>
      <c r="B51" s="315" t="s">
        <v>9</v>
      </c>
      <c r="C51" s="315" t="s">
        <v>18</v>
      </c>
      <c r="D51" s="315" t="s">
        <v>278</v>
      </c>
      <c r="E51" s="315" t="s">
        <v>279</v>
      </c>
      <c r="F51" s="315" t="s">
        <v>280</v>
      </c>
      <c r="G51" s="355">
        <v>6</v>
      </c>
      <c r="H51" s="315" t="s">
        <v>13</v>
      </c>
      <c r="I51" s="329">
        <v>0.8</v>
      </c>
      <c r="J51" s="329">
        <f>13.5*I51</f>
        <v>10.8</v>
      </c>
      <c r="K51" s="330">
        <f>4.5*I51</f>
        <v>3.6</v>
      </c>
      <c r="L51" s="338">
        <f t="shared" si="25"/>
        <v>6</v>
      </c>
      <c r="M51" s="339">
        <f t="shared" si="26"/>
        <v>2</v>
      </c>
      <c r="N51" s="559">
        <v>105</v>
      </c>
      <c r="O51" s="543">
        <v>2</v>
      </c>
      <c r="P51" s="561">
        <v>7</v>
      </c>
      <c r="Q51" s="310">
        <v>0</v>
      </c>
      <c r="R51" s="333">
        <v>0</v>
      </c>
      <c r="S51" s="334">
        <v>0</v>
      </c>
      <c r="T51" s="356">
        <f t="shared" si="27"/>
        <v>46.8</v>
      </c>
      <c r="U51" s="336">
        <f t="shared" si="28"/>
        <v>46.8</v>
      </c>
      <c r="V51" s="334">
        <f t="shared" si="29"/>
        <v>0</v>
      </c>
      <c r="W51" s="357">
        <f t="shared" si="30"/>
        <v>46.8</v>
      </c>
    </row>
    <row r="52" spans="1:26" outlineLevel="2">
      <c r="A52" s="354" t="s">
        <v>375</v>
      </c>
      <c r="B52" s="315" t="s">
        <v>9</v>
      </c>
      <c r="C52" s="315" t="s">
        <v>18</v>
      </c>
      <c r="D52" s="315" t="s">
        <v>278</v>
      </c>
      <c r="E52" s="315" t="s">
        <v>279</v>
      </c>
      <c r="F52" s="315" t="s">
        <v>280</v>
      </c>
      <c r="G52" s="355">
        <v>6</v>
      </c>
      <c r="H52" s="315" t="s">
        <v>13</v>
      </c>
      <c r="I52" s="329">
        <v>0.2</v>
      </c>
      <c r="J52" s="329">
        <f>13.5*I52</f>
        <v>2.7</v>
      </c>
      <c r="K52" s="330">
        <f>4.5*I52</f>
        <v>0.9</v>
      </c>
      <c r="L52" s="338">
        <f t="shared" si="25"/>
        <v>1.5</v>
      </c>
      <c r="M52" s="339">
        <f t="shared" si="26"/>
        <v>0.5</v>
      </c>
      <c r="N52" s="559">
        <v>105</v>
      </c>
      <c r="O52" s="543">
        <v>2</v>
      </c>
      <c r="P52" s="561">
        <v>7</v>
      </c>
      <c r="Q52" s="310">
        <v>0</v>
      </c>
      <c r="R52" s="333">
        <v>0</v>
      </c>
      <c r="S52" s="334">
        <v>0</v>
      </c>
      <c r="T52" s="356">
        <f t="shared" si="27"/>
        <v>11.7</v>
      </c>
      <c r="U52" s="336">
        <f t="shared" si="28"/>
        <v>11.7</v>
      </c>
      <c r="V52" s="334">
        <f t="shared" si="29"/>
        <v>0</v>
      </c>
      <c r="W52" s="357">
        <f t="shared" si="30"/>
        <v>11.7</v>
      </c>
    </row>
    <row r="53" spans="1:26" outlineLevel="2">
      <c r="A53" s="326" t="s">
        <v>300</v>
      </c>
      <c r="B53" s="315" t="s">
        <v>9</v>
      </c>
      <c r="C53" s="315" t="s">
        <v>18</v>
      </c>
      <c r="D53" s="315" t="s">
        <v>15</v>
      </c>
      <c r="E53" s="315" t="s">
        <v>16</v>
      </c>
      <c r="F53" s="315" t="s">
        <v>17</v>
      </c>
      <c r="G53" s="355">
        <v>6</v>
      </c>
      <c r="H53" s="315" t="s">
        <v>13</v>
      </c>
      <c r="I53" s="329">
        <v>1</v>
      </c>
      <c r="J53" s="329">
        <v>9</v>
      </c>
      <c r="K53" s="330">
        <v>9</v>
      </c>
      <c r="L53" s="338">
        <f t="shared" si="25"/>
        <v>5</v>
      </c>
      <c r="M53" s="339">
        <f t="shared" si="26"/>
        <v>5</v>
      </c>
      <c r="N53" s="552">
        <v>100</v>
      </c>
      <c r="O53" s="543">
        <v>2</v>
      </c>
      <c r="P53" s="544">
        <v>5</v>
      </c>
      <c r="Q53" s="310">
        <v>0</v>
      </c>
      <c r="R53" s="333">
        <v>0</v>
      </c>
      <c r="S53" s="334">
        <v>0</v>
      </c>
      <c r="T53" s="356">
        <f t="shared" si="27"/>
        <v>63</v>
      </c>
      <c r="U53" s="336">
        <f t="shared" si="28"/>
        <v>63</v>
      </c>
      <c r="V53" s="334">
        <f t="shared" si="29"/>
        <v>0</v>
      </c>
      <c r="W53" s="357">
        <f t="shared" si="30"/>
        <v>63</v>
      </c>
    </row>
    <row r="54" spans="1:26" outlineLevel="2">
      <c r="A54" s="354" t="s">
        <v>300</v>
      </c>
      <c r="B54" s="315" t="s">
        <v>9</v>
      </c>
      <c r="C54" s="315" t="s">
        <v>18</v>
      </c>
      <c r="D54" s="315" t="s">
        <v>319</v>
      </c>
      <c r="E54" s="315" t="s">
        <v>320</v>
      </c>
      <c r="F54" s="315" t="s">
        <v>321</v>
      </c>
      <c r="G54" s="355">
        <v>6</v>
      </c>
      <c r="H54" s="315" t="s">
        <v>13</v>
      </c>
      <c r="I54" s="329">
        <v>1</v>
      </c>
      <c r="J54" s="329">
        <v>9</v>
      </c>
      <c r="K54" s="330">
        <v>9</v>
      </c>
      <c r="L54" s="338">
        <f t="shared" si="25"/>
        <v>5</v>
      </c>
      <c r="M54" s="339">
        <f t="shared" si="26"/>
        <v>5</v>
      </c>
      <c r="N54" s="552">
        <v>96</v>
      </c>
      <c r="O54" s="543">
        <v>2</v>
      </c>
      <c r="P54" s="544">
        <v>8</v>
      </c>
      <c r="Q54" s="310">
        <v>0</v>
      </c>
      <c r="R54" s="333">
        <v>0</v>
      </c>
      <c r="S54" s="334">
        <v>0</v>
      </c>
      <c r="T54" s="356">
        <f t="shared" si="27"/>
        <v>90</v>
      </c>
      <c r="U54" s="336">
        <f t="shared" si="28"/>
        <v>90</v>
      </c>
      <c r="V54" s="334">
        <f t="shared" si="29"/>
        <v>0</v>
      </c>
      <c r="W54" s="357">
        <f t="shared" si="30"/>
        <v>90</v>
      </c>
    </row>
    <row r="55" spans="1:26" outlineLevel="1">
      <c r="A55" s="354"/>
      <c r="B55" s="315"/>
      <c r="C55" s="315" t="s">
        <v>658</v>
      </c>
      <c r="D55" s="315"/>
      <c r="E55" s="315"/>
      <c r="F55" s="315"/>
      <c r="G55" s="355"/>
      <c r="H55" s="315"/>
      <c r="I55" s="329"/>
      <c r="J55" s="329"/>
      <c r="K55" s="330"/>
      <c r="L55" s="338"/>
      <c r="M55" s="339"/>
      <c r="N55" s="310"/>
      <c r="O55" s="333"/>
      <c r="P55" s="334"/>
      <c r="Q55" s="310"/>
      <c r="R55" s="333"/>
      <c r="S55" s="334"/>
      <c r="T55" s="356"/>
      <c r="U55" s="336">
        <f>SUBTOTAL(9,U45:U54)</f>
        <v>312.75</v>
      </c>
      <c r="V55" s="334">
        <f>SUBTOTAL(9,V45:V54)</f>
        <v>0</v>
      </c>
      <c r="W55" s="357">
        <f>SUBTOTAL(9,W45:W54)</f>
        <v>312.75</v>
      </c>
    </row>
    <row r="56" spans="1:26" outlineLevel="2">
      <c r="A56" s="354" t="s">
        <v>391</v>
      </c>
      <c r="B56" s="315" t="s">
        <v>9</v>
      </c>
      <c r="C56" s="315" t="s">
        <v>56</v>
      </c>
      <c r="D56" s="315" t="s">
        <v>392</v>
      </c>
      <c r="E56" s="315" t="s">
        <v>393</v>
      </c>
      <c r="F56" s="315" t="s">
        <v>394</v>
      </c>
      <c r="G56" s="355">
        <v>6</v>
      </c>
      <c r="H56" s="315" t="s">
        <v>42</v>
      </c>
      <c r="I56" s="329">
        <v>1</v>
      </c>
      <c r="J56" s="329">
        <v>9</v>
      </c>
      <c r="K56" s="330">
        <v>9</v>
      </c>
      <c r="L56" s="338">
        <f t="shared" ref="L56:L64" si="31">J56*10/3/G56</f>
        <v>5</v>
      </c>
      <c r="M56" s="339">
        <f t="shared" ref="M56:M64" si="32">K56*10/3/G56</f>
        <v>5</v>
      </c>
      <c r="N56" s="310">
        <v>0</v>
      </c>
      <c r="O56" s="333">
        <v>0</v>
      </c>
      <c r="P56" s="334">
        <v>0</v>
      </c>
      <c r="Q56" s="552">
        <v>90</v>
      </c>
      <c r="R56" s="543">
        <v>2</v>
      </c>
      <c r="S56" s="544">
        <v>3</v>
      </c>
      <c r="T56" s="356">
        <f t="shared" ref="T56:T64" si="33">J56*(O56+R56)+K56*(P56+S56)</f>
        <v>45</v>
      </c>
      <c r="U56" s="336">
        <f t="shared" ref="U56:U64" si="34">J56*O56+K56*P56</f>
        <v>0</v>
      </c>
      <c r="V56" s="334">
        <f t="shared" ref="V56:V64" si="35">J56*R56+K56*S56</f>
        <v>45</v>
      </c>
      <c r="W56" s="357">
        <f t="shared" ref="W56:W64" si="36">T56</f>
        <v>45</v>
      </c>
    </row>
    <row r="57" spans="1:26" outlineLevel="2">
      <c r="A57" s="354" t="s">
        <v>160</v>
      </c>
      <c r="B57" s="315" t="s">
        <v>9</v>
      </c>
      <c r="C57" s="315" t="s">
        <v>56</v>
      </c>
      <c r="D57" s="315" t="s">
        <v>161</v>
      </c>
      <c r="E57" s="315" t="s">
        <v>162</v>
      </c>
      <c r="F57" s="315" t="s">
        <v>163</v>
      </c>
      <c r="G57" s="355">
        <v>6</v>
      </c>
      <c r="H57" s="315" t="s">
        <v>79</v>
      </c>
      <c r="I57" s="329">
        <v>1</v>
      </c>
      <c r="J57" s="329">
        <v>13.5</v>
      </c>
      <c r="K57" s="330">
        <v>4.5</v>
      </c>
      <c r="L57" s="338">
        <f t="shared" si="31"/>
        <v>7.5</v>
      </c>
      <c r="M57" s="339">
        <f t="shared" si="32"/>
        <v>2.5</v>
      </c>
      <c r="N57" s="310">
        <v>0</v>
      </c>
      <c r="O57" s="333">
        <v>0</v>
      </c>
      <c r="P57" s="334">
        <v>0</v>
      </c>
      <c r="Q57" s="552">
        <v>120</v>
      </c>
      <c r="R57" s="543">
        <v>2</v>
      </c>
      <c r="S57" s="544">
        <v>10</v>
      </c>
      <c r="T57" s="356">
        <f t="shared" si="33"/>
        <v>72</v>
      </c>
      <c r="U57" s="336">
        <f t="shared" si="34"/>
        <v>0</v>
      </c>
      <c r="V57" s="334">
        <f t="shared" si="35"/>
        <v>72</v>
      </c>
      <c r="W57" s="357">
        <f t="shared" si="36"/>
        <v>72</v>
      </c>
      <c r="Z57" s="53"/>
    </row>
    <row r="58" spans="1:26" outlineLevel="2">
      <c r="A58" s="354" t="s">
        <v>300</v>
      </c>
      <c r="B58" s="315" t="s">
        <v>9</v>
      </c>
      <c r="C58" s="315" t="s">
        <v>56</v>
      </c>
      <c r="D58" s="315" t="s">
        <v>307</v>
      </c>
      <c r="E58" s="315" t="s">
        <v>308</v>
      </c>
      <c r="F58" s="315" t="s">
        <v>309</v>
      </c>
      <c r="G58" s="355">
        <v>6</v>
      </c>
      <c r="H58" s="315" t="s">
        <v>13</v>
      </c>
      <c r="I58" s="329">
        <v>1</v>
      </c>
      <c r="J58" s="329">
        <v>9</v>
      </c>
      <c r="K58" s="330">
        <v>9</v>
      </c>
      <c r="L58" s="338">
        <f t="shared" si="31"/>
        <v>5</v>
      </c>
      <c r="M58" s="339">
        <f t="shared" si="32"/>
        <v>5</v>
      </c>
      <c r="N58" s="310">
        <v>0</v>
      </c>
      <c r="O58" s="333">
        <v>0</v>
      </c>
      <c r="P58" s="334">
        <v>0</v>
      </c>
      <c r="Q58" s="677">
        <v>120</v>
      </c>
      <c r="R58" s="543">
        <v>2</v>
      </c>
      <c r="S58" s="674">
        <v>6</v>
      </c>
      <c r="T58" s="356">
        <f t="shared" si="33"/>
        <v>72</v>
      </c>
      <c r="U58" s="336">
        <f t="shared" si="34"/>
        <v>0</v>
      </c>
      <c r="V58" s="334">
        <f t="shared" si="35"/>
        <v>72</v>
      </c>
      <c r="W58" s="357">
        <f t="shared" si="36"/>
        <v>72</v>
      </c>
    </row>
    <row r="59" spans="1:26" outlineLevel="2">
      <c r="A59" s="354" t="s">
        <v>74</v>
      </c>
      <c r="B59" s="315" t="s">
        <v>9</v>
      </c>
      <c r="C59" s="315" t="s">
        <v>56</v>
      </c>
      <c r="D59" s="315" t="s">
        <v>281</v>
      </c>
      <c r="E59" s="315" t="s">
        <v>282</v>
      </c>
      <c r="F59" s="315" t="s">
        <v>283</v>
      </c>
      <c r="G59" s="355">
        <v>6</v>
      </c>
      <c r="H59" s="315" t="s">
        <v>13</v>
      </c>
      <c r="I59" s="329">
        <v>0.2</v>
      </c>
      <c r="J59" s="329">
        <f>9*I59</f>
        <v>1.8</v>
      </c>
      <c r="K59" s="330">
        <f>9*I59</f>
        <v>1.8</v>
      </c>
      <c r="L59" s="338">
        <f t="shared" si="31"/>
        <v>1</v>
      </c>
      <c r="M59" s="339">
        <f t="shared" si="32"/>
        <v>1</v>
      </c>
      <c r="N59" s="310">
        <v>0</v>
      </c>
      <c r="O59" s="333">
        <v>0</v>
      </c>
      <c r="P59" s="334">
        <v>0</v>
      </c>
      <c r="Q59" s="552">
        <v>100</v>
      </c>
      <c r="R59" s="543">
        <v>2</v>
      </c>
      <c r="S59" s="544">
        <v>5</v>
      </c>
      <c r="T59" s="356">
        <f t="shared" si="33"/>
        <v>12.6</v>
      </c>
      <c r="U59" s="336">
        <f t="shared" si="34"/>
        <v>0</v>
      </c>
      <c r="V59" s="334">
        <f t="shared" si="35"/>
        <v>12.6</v>
      </c>
      <c r="W59" s="357">
        <f t="shared" si="36"/>
        <v>12.6</v>
      </c>
    </row>
    <row r="60" spans="1:26" outlineLevel="2">
      <c r="A60" s="354" t="s">
        <v>264</v>
      </c>
      <c r="B60" s="315" t="s">
        <v>9</v>
      </c>
      <c r="C60" s="315" t="s">
        <v>56</v>
      </c>
      <c r="D60" s="315" t="s">
        <v>281</v>
      </c>
      <c r="E60" s="315" t="s">
        <v>282</v>
      </c>
      <c r="F60" s="315" t="s">
        <v>283</v>
      </c>
      <c r="G60" s="355">
        <v>6</v>
      </c>
      <c r="H60" s="315" t="s">
        <v>13</v>
      </c>
      <c r="I60" s="329">
        <v>0.2</v>
      </c>
      <c r="J60" s="329">
        <f>9*I60</f>
        <v>1.8</v>
      </c>
      <c r="K60" s="330">
        <f>9*I60</f>
        <v>1.8</v>
      </c>
      <c r="L60" s="338">
        <f t="shared" si="31"/>
        <v>1</v>
      </c>
      <c r="M60" s="339">
        <f t="shared" si="32"/>
        <v>1</v>
      </c>
      <c r="N60" s="310">
        <v>0</v>
      </c>
      <c r="O60" s="333">
        <v>0</v>
      </c>
      <c r="P60" s="334">
        <v>0</v>
      </c>
      <c r="Q60" s="552">
        <v>100</v>
      </c>
      <c r="R60" s="543">
        <v>2</v>
      </c>
      <c r="S60" s="544">
        <v>5</v>
      </c>
      <c r="T60" s="356">
        <f t="shared" si="33"/>
        <v>12.6</v>
      </c>
      <c r="U60" s="336">
        <f t="shared" si="34"/>
        <v>0</v>
      </c>
      <c r="V60" s="334">
        <f t="shared" si="35"/>
        <v>12.6</v>
      </c>
      <c r="W60" s="357">
        <f t="shared" si="36"/>
        <v>12.6</v>
      </c>
    </row>
    <row r="61" spans="1:26" outlineLevel="2">
      <c r="A61" s="354" t="s">
        <v>300</v>
      </c>
      <c r="B61" s="315" t="s">
        <v>9</v>
      </c>
      <c r="C61" s="315" t="s">
        <v>56</v>
      </c>
      <c r="D61" s="315" t="s">
        <v>281</v>
      </c>
      <c r="E61" s="315" t="s">
        <v>282</v>
      </c>
      <c r="F61" s="315" t="s">
        <v>283</v>
      </c>
      <c r="G61" s="355">
        <v>6</v>
      </c>
      <c r="H61" s="315" t="s">
        <v>13</v>
      </c>
      <c r="I61" s="329">
        <v>0.2</v>
      </c>
      <c r="J61" s="329">
        <f>9*I61</f>
        <v>1.8</v>
      </c>
      <c r="K61" s="330">
        <f>9*I61</f>
        <v>1.8</v>
      </c>
      <c r="L61" s="338">
        <f t="shared" si="31"/>
        <v>1</v>
      </c>
      <c r="M61" s="339">
        <f t="shared" si="32"/>
        <v>1</v>
      </c>
      <c r="N61" s="310">
        <v>0</v>
      </c>
      <c r="O61" s="333">
        <v>0</v>
      </c>
      <c r="P61" s="334">
        <v>0</v>
      </c>
      <c r="Q61" s="552">
        <v>100</v>
      </c>
      <c r="R61" s="543">
        <v>2</v>
      </c>
      <c r="S61" s="544">
        <v>5</v>
      </c>
      <c r="T61" s="356">
        <f t="shared" si="33"/>
        <v>12.6</v>
      </c>
      <c r="U61" s="336">
        <f t="shared" si="34"/>
        <v>0</v>
      </c>
      <c r="V61" s="334">
        <f t="shared" si="35"/>
        <v>12.6</v>
      </c>
      <c r="W61" s="357">
        <f t="shared" si="36"/>
        <v>12.6</v>
      </c>
    </row>
    <row r="62" spans="1:26" outlineLevel="2">
      <c r="A62" s="354" t="s">
        <v>391</v>
      </c>
      <c r="B62" s="315" t="s">
        <v>9</v>
      </c>
      <c r="C62" s="315" t="s">
        <v>56</v>
      </c>
      <c r="D62" s="315" t="s">
        <v>281</v>
      </c>
      <c r="E62" s="315" t="s">
        <v>282</v>
      </c>
      <c r="F62" s="315" t="s">
        <v>283</v>
      </c>
      <c r="G62" s="355">
        <v>6</v>
      </c>
      <c r="H62" s="315" t="s">
        <v>13</v>
      </c>
      <c r="I62" s="329">
        <v>0.2</v>
      </c>
      <c r="J62" s="329">
        <f>9*I62</f>
        <v>1.8</v>
      </c>
      <c r="K62" s="330">
        <f>9*I62</f>
        <v>1.8</v>
      </c>
      <c r="L62" s="338">
        <f t="shared" si="31"/>
        <v>1</v>
      </c>
      <c r="M62" s="339">
        <f t="shared" si="32"/>
        <v>1</v>
      </c>
      <c r="N62" s="310">
        <v>0</v>
      </c>
      <c r="O62" s="333">
        <v>0</v>
      </c>
      <c r="P62" s="334">
        <v>0</v>
      </c>
      <c r="Q62" s="552">
        <v>100</v>
      </c>
      <c r="R62" s="543">
        <v>2</v>
      </c>
      <c r="S62" s="544">
        <v>5</v>
      </c>
      <c r="T62" s="356">
        <f t="shared" si="33"/>
        <v>12.6</v>
      </c>
      <c r="U62" s="336">
        <f t="shared" si="34"/>
        <v>0</v>
      </c>
      <c r="V62" s="334">
        <f t="shared" si="35"/>
        <v>12.6</v>
      </c>
      <c r="W62" s="357">
        <f t="shared" si="36"/>
        <v>12.6</v>
      </c>
    </row>
    <row r="63" spans="1:26" outlineLevel="2">
      <c r="A63" s="354" t="s">
        <v>415</v>
      </c>
      <c r="B63" s="315" t="s">
        <v>9</v>
      </c>
      <c r="C63" s="315" t="s">
        <v>56</v>
      </c>
      <c r="D63" s="315" t="s">
        <v>281</v>
      </c>
      <c r="E63" s="315" t="s">
        <v>282</v>
      </c>
      <c r="F63" s="315" t="s">
        <v>283</v>
      </c>
      <c r="G63" s="355">
        <v>6</v>
      </c>
      <c r="H63" s="315" t="s">
        <v>13</v>
      </c>
      <c r="I63" s="329">
        <v>0.2</v>
      </c>
      <c r="J63" s="329">
        <f>9*I63</f>
        <v>1.8</v>
      </c>
      <c r="K63" s="330">
        <f>9*I63</f>
        <v>1.8</v>
      </c>
      <c r="L63" s="338">
        <f t="shared" si="31"/>
        <v>1</v>
      </c>
      <c r="M63" s="339">
        <f t="shared" si="32"/>
        <v>1</v>
      </c>
      <c r="N63" s="310">
        <v>0</v>
      </c>
      <c r="O63" s="333">
        <v>0</v>
      </c>
      <c r="P63" s="334">
        <v>0</v>
      </c>
      <c r="Q63" s="552">
        <v>100</v>
      </c>
      <c r="R63" s="543">
        <v>2</v>
      </c>
      <c r="S63" s="544">
        <v>5</v>
      </c>
      <c r="T63" s="356">
        <f t="shared" si="33"/>
        <v>12.6</v>
      </c>
      <c r="U63" s="336">
        <f t="shared" si="34"/>
        <v>0</v>
      </c>
      <c r="V63" s="334">
        <f t="shared" si="35"/>
        <v>12.6</v>
      </c>
      <c r="W63" s="357">
        <f t="shared" si="36"/>
        <v>12.6</v>
      </c>
    </row>
    <row r="64" spans="1:26" outlineLevel="2">
      <c r="A64" s="354" t="s">
        <v>415</v>
      </c>
      <c r="B64" s="315" t="s">
        <v>9</v>
      </c>
      <c r="C64" s="315" t="s">
        <v>56</v>
      </c>
      <c r="D64" s="315" t="s">
        <v>425</v>
      </c>
      <c r="E64" s="315" t="s">
        <v>426</v>
      </c>
      <c r="F64" s="315" t="s">
        <v>427</v>
      </c>
      <c r="G64" s="355">
        <v>6</v>
      </c>
      <c r="H64" s="315" t="s">
        <v>13</v>
      </c>
      <c r="I64" s="329">
        <v>1</v>
      </c>
      <c r="J64" s="329">
        <v>13.5</v>
      </c>
      <c r="K64" s="330">
        <v>4.5</v>
      </c>
      <c r="L64" s="338">
        <f t="shared" si="31"/>
        <v>7.5</v>
      </c>
      <c r="M64" s="339">
        <f t="shared" si="32"/>
        <v>2.5</v>
      </c>
      <c r="N64" s="310">
        <v>0</v>
      </c>
      <c r="O64" s="333">
        <v>0</v>
      </c>
      <c r="P64" s="334">
        <v>0</v>
      </c>
      <c r="Q64" s="677">
        <v>120</v>
      </c>
      <c r="R64" s="543">
        <v>2</v>
      </c>
      <c r="S64" s="674">
        <v>6</v>
      </c>
      <c r="T64" s="356">
        <f t="shared" si="33"/>
        <v>54</v>
      </c>
      <c r="U64" s="336">
        <f t="shared" si="34"/>
        <v>0</v>
      </c>
      <c r="V64" s="334">
        <f t="shared" si="35"/>
        <v>54</v>
      </c>
      <c r="W64" s="357">
        <f t="shared" si="36"/>
        <v>54</v>
      </c>
    </row>
    <row r="65" spans="1:26" outlineLevel="1">
      <c r="A65" s="354"/>
      <c r="B65" s="315"/>
      <c r="C65" s="315" t="s">
        <v>659</v>
      </c>
      <c r="D65" s="315"/>
      <c r="E65" s="315"/>
      <c r="F65" s="315"/>
      <c r="G65" s="355"/>
      <c r="H65" s="315"/>
      <c r="I65" s="329"/>
      <c r="J65" s="329"/>
      <c r="K65" s="330"/>
      <c r="L65" s="338"/>
      <c r="M65" s="339"/>
      <c r="N65" s="310"/>
      <c r="O65" s="333"/>
      <c r="P65" s="334"/>
      <c r="Q65" s="310"/>
      <c r="R65" s="333"/>
      <c r="S65" s="334"/>
      <c r="T65" s="356"/>
      <c r="U65" s="336">
        <f>SUBTOTAL(9,U56:U64)</f>
        <v>0</v>
      </c>
      <c r="V65" s="334">
        <f>SUBTOTAL(9,V56:V64)</f>
        <v>306</v>
      </c>
      <c r="W65" s="357">
        <f>SUBTOTAL(9,W56:W64)</f>
        <v>306</v>
      </c>
    </row>
    <row r="66" spans="1:26" outlineLevel="2">
      <c r="A66" s="354" t="s">
        <v>264</v>
      </c>
      <c r="B66" s="315" t="s">
        <v>9</v>
      </c>
      <c r="C66" s="315" t="s">
        <v>22</v>
      </c>
      <c r="D66" s="315" t="s">
        <v>284</v>
      </c>
      <c r="E66" s="315" t="s">
        <v>285</v>
      </c>
      <c r="F66" s="315" t="s">
        <v>286</v>
      </c>
      <c r="G66" s="355">
        <v>6</v>
      </c>
      <c r="H66" s="315" t="s">
        <v>13</v>
      </c>
      <c r="I66" s="329">
        <f>1/3</f>
        <v>0.33333333333333331</v>
      </c>
      <c r="J66" s="329">
        <f>9*I66</f>
        <v>3</v>
      </c>
      <c r="K66" s="330">
        <f>9*I66</f>
        <v>3</v>
      </c>
      <c r="L66" s="338">
        <f t="shared" ref="L66:L72" si="37">J66*10/3/G66</f>
        <v>1.6666666666666667</v>
      </c>
      <c r="M66" s="339">
        <f t="shared" ref="M66:M72" si="38">K66*10/3/G66</f>
        <v>1.6666666666666667</v>
      </c>
      <c r="N66" s="559">
        <v>100</v>
      </c>
      <c r="O66" s="543">
        <v>2</v>
      </c>
      <c r="P66" s="561">
        <v>5</v>
      </c>
      <c r="Q66" s="310">
        <v>0</v>
      </c>
      <c r="R66" s="333">
        <v>0</v>
      </c>
      <c r="S66" s="334">
        <v>0</v>
      </c>
      <c r="T66" s="356">
        <f t="shared" ref="T66:T72" si="39">J66*(O66+R66)+K66*(P66+S66)</f>
        <v>21</v>
      </c>
      <c r="U66" s="336">
        <f t="shared" ref="U66:U72" si="40">J66*O66+K66*P66</f>
        <v>21</v>
      </c>
      <c r="V66" s="334">
        <f t="shared" ref="V66:V72" si="41">J66*R66+K66*S66</f>
        <v>0</v>
      </c>
      <c r="W66" s="357">
        <f t="shared" ref="W66:W72" si="42">T66</f>
        <v>21</v>
      </c>
    </row>
    <row r="67" spans="1:26" outlineLevel="2">
      <c r="A67" s="354" t="s">
        <v>300</v>
      </c>
      <c r="B67" s="315" t="s">
        <v>9</v>
      </c>
      <c r="C67" s="315" t="s">
        <v>22</v>
      </c>
      <c r="D67" s="315" t="s">
        <v>284</v>
      </c>
      <c r="E67" s="315" t="s">
        <v>285</v>
      </c>
      <c r="F67" s="315" t="s">
        <v>286</v>
      </c>
      <c r="G67" s="355">
        <v>6</v>
      </c>
      <c r="H67" s="315" t="s">
        <v>13</v>
      </c>
      <c r="I67" s="329">
        <f>1/3</f>
        <v>0.33333333333333331</v>
      </c>
      <c r="J67" s="329">
        <f>9*I67</f>
        <v>3</v>
      </c>
      <c r="K67" s="330">
        <f>9*I67</f>
        <v>3</v>
      </c>
      <c r="L67" s="338">
        <f t="shared" si="37"/>
        <v>1.6666666666666667</v>
      </c>
      <c r="M67" s="339">
        <f t="shared" si="38"/>
        <v>1.6666666666666667</v>
      </c>
      <c r="N67" s="559">
        <v>100</v>
      </c>
      <c r="O67" s="543">
        <v>2</v>
      </c>
      <c r="P67" s="561">
        <v>5</v>
      </c>
      <c r="Q67" s="310">
        <v>0</v>
      </c>
      <c r="R67" s="333">
        <v>0</v>
      </c>
      <c r="S67" s="334">
        <v>0</v>
      </c>
      <c r="T67" s="356">
        <f t="shared" si="39"/>
        <v>21</v>
      </c>
      <c r="U67" s="336">
        <f t="shared" si="40"/>
        <v>21</v>
      </c>
      <c r="V67" s="334">
        <f t="shared" si="41"/>
        <v>0</v>
      </c>
      <c r="W67" s="357">
        <f t="shared" si="42"/>
        <v>21</v>
      </c>
    </row>
    <row r="68" spans="1:26" outlineLevel="2">
      <c r="A68" s="354" t="s">
        <v>415</v>
      </c>
      <c r="B68" s="315" t="s">
        <v>9</v>
      </c>
      <c r="C68" s="315" t="s">
        <v>22</v>
      </c>
      <c r="D68" s="315" t="s">
        <v>284</v>
      </c>
      <c r="E68" s="315" t="s">
        <v>285</v>
      </c>
      <c r="F68" s="315" t="s">
        <v>286</v>
      </c>
      <c r="G68" s="355">
        <v>6</v>
      </c>
      <c r="H68" s="315" t="s">
        <v>13</v>
      </c>
      <c r="I68" s="329">
        <f>1/3</f>
        <v>0.33333333333333331</v>
      </c>
      <c r="J68" s="329">
        <f>9*I68</f>
        <v>3</v>
      </c>
      <c r="K68" s="330">
        <f>9*I68</f>
        <v>3</v>
      </c>
      <c r="L68" s="338">
        <f t="shared" si="37"/>
        <v>1.6666666666666667</v>
      </c>
      <c r="M68" s="339">
        <f t="shared" si="38"/>
        <v>1.6666666666666667</v>
      </c>
      <c r="N68" s="559">
        <v>100</v>
      </c>
      <c r="O68" s="543">
        <v>2</v>
      </c>
      <c r="P68" s="561">
        <v>5</v>
      </c>
      <c r="Q68" s="310">
        <v>0</v>
      </c>
      <c r="R68" s="333">
        <v>0</v>
      </c>
      <c r="S68" s="334">
        <v>0</v>
      </c>
      <c r="T68" s="356">
        <f t="shared" si="39"/>
        <v>21</v>
      </c>
      <c r="U68" s="336">
        <f t="shared" si="40"/>
        <v>21</v>
      </c>
      <c r="V68" s="334">
        <f t="shared" si="41"/>
        <v>0</v>
      </c>
      <c r="W68" s="357">
        <f t="shared" si="42"/>
        <v>21</v>
      </c>
      <c r="Y68" s="41"/>
    </row>
    <row r="69" spans="1:26" outlineLevel="2">
      <c r="A69" s="354" t="s">
        <v>300</v>
      </c>
      <c r="B69" s="315" t="s">
        <v>9</v>
      </c>
      <c r="C69" s="315" t="s">
        <v>22</v>
      </c>
      <c r="D69" s="315" t="s">
        <v>310</v>
      </c>
      <c r="E69" s="315" t="s">
        <v>311</v>
      </c>
      <c r="F69" s="315" t="s">
        <v>312</v>
      </c>
      <c r="G69" s="355">
        <v>6</v>
      </c>
      <c r="H69" s="315" t="s">
        <v>13</v>
      </c>
      <c r="I69" s="329">
        <v>1</v>
      </c>
      <c r="J69" s="329">
        <v>13.5</v>
      </c>
      <c r="K69" s="330">
        <v>4.5</v>
      </c>
      <c r="L69" s="338">
        <f t="shared" si="37"/>
        <v>7.5</v>
      </c>
      <c r="M69" s="339">
        <f t="shared" si="38"/>
        <v>2.5</v>
      </c>
      <c r="N69" s="552">
        <v>100</v>
      </c>
      <c r="O69" s="543">
        <v>2</v>
      </c>
      <c r="P69" s="544">
        <v>5</v>
      </c>
      <c r="Q69" s="310">
        <v>0</v>
      </c>
      <c r="R69" s="333">
        <v>0</v>
      </c>
      <c r="S69" s="334">
        <v>0</v>
      </c>
      <c r="T69" s="356">
        <f t="shared" si="39"/>
        <v>49.5</v>
      </c>
      <c r="U69" s="336">
        <f t="shared" si="40"/>
        <v>49.5</v>
      </c>
      <c r="V69" s="334">
        <f t="shared" si="41"/>
        <v>0</v>
      </c>
      <c r="W69" s="357">
        <f t="shared" si="42"/>
        <v>49.5</v>
      </c>
    </row>
    <row r="70" spans="1:26" outlineLevel="2">
      <c r="A70" s="326" t="s">
        <v>300</v>
      </c>
      <c r="B70" s="315" t="s">
        <v>9</v>
      </c>
      <c r="C70" s="315" t="s">
        <v>22</v>
      </c>
      <c r="D70" s="315" t="s">
        <v>19</v>
      </c>
      <c r="E70" s="315" t="s">
        <v>20</v>
      </c>
      <c r="F70" s="315" t="s">
        <v>21</v>
      </c>
      <c r="G70" s="355">
        <v>6</v>
      </c>
      <c r="H70" s="315" t="s">
        <v>13</v>
      </c>
      <c r="I70" s="329">
        <v>1</v>
      </c>
      <c r="J70" s="329">
        <v>9</v>
      </c>
      <c r="K70" s="330">
        <v>9</v>
      </c>
      <c r="L70" s="338">
        <f t="shared" si="37"/>
        <v>5</v>
      </c>
      <c r="M70" s="339">
        <f t="shared" si="38"/>
        <v>5</v>
      </c>
      <c r="N70" s="552">
        <v>100</v>
      </c>
      <c r="O70" s="543">
        <v>2</v>
      </c>
      <c r="P70" s="544">
        <v>5</v>
      </c>
      <c r="Q70" s="310">
        <v>0</v>
      </c>
      <c r="R70" s="333">
        <v>0</v>
      </c>
      <c r="S70" s="334">
        <v>0</v>
      </c>
      <c r="T70" s="356">
        <f t="shared" si="39"/>
        <v>63</v>
      </c>
      <c r="U70" s="336">
        <f t="shared" si="40"/>
        <v>63</v>
      </c>
      <c r="V70" s="334">
        <f t="shared" si="41"/>
        <v>0</v>
      </c>
      <c r="W70" s="357">
        <f t="shared" si="42"/>
        <v>63</v>
      </c>
    </row>
    <row r="71" spans="1:26" outlineLevel="2">
      <c r="A71" s="354" t="s">
        <v>74</v>
      </c>
      <c r="B71" s="315" t="s">
        <v>9</v>
      </c>
      <c r="C71" s="315" t="s">
        <v>22</v>
      </c>
      <c r="D71" s="315" t="s">
        <v>90</v>
      </c>
      <c r="E71" s="315" t="s">
        <v>91</v>
      </c>
      <c r="F71" s="315" t="s">
        <v>92</v>
      </c>
      <c r="G71" s="355">
        <v>6</v>
      </c>
      <c r="H71" s="315" t="s">
        <v>13</v>
      </c>
      <c r="I71" s="329">
        <v>1</v>
      </c>
      <c r="J71" s="329">
        <v>13.5</v>
      </c>
      <c r="K71" s="330">
        <v>4.5</v>
      </c>
      <c r="L71" s="338">
        <f t="shared" si="37"/>
        <v>7.5</v>
      </c>
      <c r="M71" s="339">
        <f t="shared" si="38"/>
        <v>2.5</v>
      </c>
      <c r="N71" s="552">
        <v>105</v>
      </c>
      <c r="O71" s="543">
        <v>2</v>
      </c>
      <c r="P71" s="544">
        <v>7</v>
      </c>
      <c r="Q71" s="310">
        <v>0</v>
      </c>
      <c r="R71" s="333">
        <v>0</v>
      </c>
      <c r="S71" s="334">
        <v>0</v>
      </c>
      <c r="T71" s="356">
        <f t="shared" si="39"/>
        <v>58.5</v>
      </c>
      <c r="U71" s="336">
        <f t="shared" si="40"/>
        <v>58.5</v>
      </c>
      <c r="V71" s="334">
        <f t="shared" si="41"/>
        <v>0</v>
      </c>
      <c r="W71" s="357">
        <f t="shared" si="42"/>
        <v>58.5</v>
      </c>
      <c r="Z71" s="53"/>
    </row>
    <row r="72" spans="1:26" outlineLevel="2">
      <c r="A72" s="354" t="s">
        <v>217</v>
      </c>
      <c r="B72" s="315" t="s">
        <v>9</v>
      </c>
      <c r="C72" s="315" t="s">
        <v>22</v>
      </c>
      <c r="D72" s="359" t="s">
        <v>538</v>
      </c>
      <c r="E72" s="315" t="s">
        <v>522</v>
      </c>
      <c r="F72" s="315" t="s">
        <v>523</v>
      </c>
      <c r="G72" s="355">
        <v>6</v>
      </c>
      <c r="H72" s="315" t="s">
        <v>79</v>
      </c>
      <c r="I72" s="329">
        <v>1</v>
      </c>
      <c r="J72" s="329">
        <v>13.5</v>
      </c>
      <c r="K72" s="330">
        <v>4.5</v>
      </c>
      <c r="L72" s="338">
        <f t="shared" si="37"/>
        <v>7.5</v>
      </c>
      <c r="M72" s="339">
        <f t="shared" si="38"/>
        <v>2.5</v>
      </c>
      <c r="N72" s="552">
        <v>112</v>
      </c>
      <c r="O72" s="543">
        <v>2</v>
      </c>
      <c r="P72" s="544">
        <v>7</v>
      </c>
      <c r="Q72" s="310">
        <v>0</v>
      </c>
      <c r="R72" s="333">
        <v>0</v>
      </c>
      <c r="S72" s="334">
        <v>0</v>
      </c>
      <c r="T72" s="356">
        <f t="shared" si="39"/>
        <v>58.5</v>
      </c>
      <c r="U72" s="336">
        <f t="shared" si="40"/>
        <v>58.5</v>
      </c>
      <c r="V72" s="334">
        <f t="shared" si="41"/>
        <v>0</v>
      </c>
      <c r="W72" s="357">
        <f t="shared" si="42"/>
        <v>58.5</v>
      </c>
    </row>
    <row r="73" spans="1:26" outlineLevel="1">
      <c r="A73" s="354"/>
      <c r="B73" s="315"/>
      <c r="C73" s="315" t="s">
        <v>660</v>
      </c>
      <c r="D73" s="359"/>
      <c r="E73" s="315"/>
      <c r="F73" s="315"/>
      <c r="G73" s="355"/>
      <c r="H73" s="315"/>
      <c r="I73" s="329"/>
      <c r="J73" s="329"/>
      <c r="K73" s="330"/>
      <c r="L73" s="338"/>
      <c r="M73" s="339"/>
      <c r="N73" s="310"/>
      <c r="O73" s="333"/>
      <c r="P73" s="334"/>
      <c r="Q73" s="310"/>
      <c r="R73" s="333"/>
      <c r="S73" s="334"/>
      <c r="T73" s="356"/>
      <c r="U73" s="336">
        <f>SUBTOTAL(9,U66:U72)</f>
        <v>292.5</v>
      </c>
      <c r="V73" s="334">
        <f>SUBTOTAL(9,V66:V72)</f>
        <v>0</v>
      </c>
      <c r="W73" s="357">
        <f>SUBTOTAL(9,W66:W72)</f>
        <v>292.5</v>
      </c>
    </row>
    <row r="74" spans="1:26" outlineLevel="2">
      <c r="A74" s="354" t="s">
        <v>300</v>
      </c>
      <c r="B74" s="315" t="s">
        <v>9</v>
      </c>
      <c r="C74" s="315" t="s">
        <v>38</v>
      </c>
      <c r="D74" s="315" t="s">
        <v>167</v>
      </c>
      <c r="E74" s="315" t="s">
        <v>168</v>
      </c>
      <c r="F74" s="315" t="s">
        <v>169</v>
      </c>
      <c r="G74" s="355">
        <v>6</v>
      </c>
      <c r="H74" s="315" t="s">
        <v>79</v>
      </c>
      <c r="I74" s="329">
        <v>0.75</v>
      </c>
      <c r="J74" s="329">
        <f>9*I74</f>
        <v>6.75</v>
      </c>
      <c r="K74" s="330">
        <f>9*I74</f>
        <v>6.75</v>
      </c>
      <c r="L74" s="338">
        <f t="shared" ref="L74:L83" si="43">J74*10/3/G74</f>
        <v>3.75</v>
      </c>
      <c r="M74" s="339">
        <f t="shared" ref="M74:M83" si="44">K74*10/3/G74</f>
        <v>3.75</v>
      </c>
      <c r="N74" s="310">
        <v>0</v>
      </c>
      <c r="O74" s="333">
        <v>0</v>
      </c>
      <c r="P74" s="334">
        <v>0</v>
      </c>
      <c r="Q74" s="677">
        <v>80</v>
      </c>
      <c r="R74" s="543">
        <v>2</v>
      </c>
      <c r="S74" s="674">
        <v>4</v>
      </c>
      <c r="T74" s="356">
        <f t="shared" ref="T74:T83" si="45">J74*(O74+R74)+K74*(P74+S74)</f>
        <v>40.5</v>
      </c>
      <c r="U74" s="336">
        <f t="shared" ref="U74:U83" si="46">J74*O74+K74*P74</f>
        <v>0</v>
      </c>
      <c r="V74" s="334">
        <f t="shared" ref="V74:V83" si="47">J74*R74+K74*S74</f>
        <v>40.5</v>
      </c>
      <c r="W74" s="357">
        <f t="shared" ref="W74:W83" si="48">T74</f>
        <v>40.5</v>
      </c>
    </row>
    <row r="75" spans="1:26" outlineLevel="2">
      <c r="A75" s="354" t="s">
        <v>391</v>
      </c>
      <c r="B75" s="315" t="s">
        <v>9</v>
      </c>
      <c r="C75" s="315" t="s">
        <v>38</v>
      </c>
      <c r="D75" s="315" t="s">
        <v>167</v>
      </c>
      <c r="E75" s="315" t="s">
        <v>168</v>
      </c>
      <c r="F75" s="315" t="s">
        <v>169</v>
      </c>
      <c r="G75" s="355">
        <v>6</v>
      </c>
      <c r="H75" s="315" t="s">
        <v>79</v>
      </c>
      <c r="I75" s="329">
        <v>0.25</v>
      </c>
      <c r="J75" s="329">
        <f>9*I75</f>
        <v>2.25</v>
      </c>
      <c r="K75" s="330">
        <f>9*I75</f>
        <v>2.25</v>
      </c>
      <c r="L75" s="338">
        <f t="shared" si="43"/>
        <v>1.25</v>
      </c>
      <c r="M75" s="339">
        <f t="shared" si="44"/>
        <v>1.25</v>
      </c>
      <c r="N75" s="310">
        <v>0</v>
      </c>
      <c r="O75" s="333">
        <v>0</v>
      </c>
      <c r="P75" s="334">
        <v>0</v>
      </c>
      <c r="Q75" s="677">
        <v>80</v>
      </c>
      <c r="R75" s="543">
        <v>2</v>
      </c>
      <c r="S75" s="674">
        <v>4</v>
      </c>
      <c r="T75" s="356">
        <f t="shared" si="45"/>
        <v>13.5</v>
      </c>
      <c r="U75" s="336">
        <f t="shared" si="46"/>
        <v>0</v>
      </c>
      <c r="V75" s="334">
        <f t="shared" si="47"/>
        <v>13.5</v>
      </c>
      <c r="W75" s="357">
        <f t="shared" si="48"/>
        <v>13.5</v>
      </c>
    </row>
    <row r="76" spans="1:26" outlineLevel="2">
      <c r="A76" s="354" t="s">
        <v>300</v>
      </c>
      <c r="B76" s="315" t="s">
        <v>9</v>
      </c>
      <c r="C76" s="315" t="s">
        <v>38</v>
      </c>
      <c r="D76" s="315" t="s">
        <v>313</v>
      </c>
      <c r="E76" s="315" t="s">
        <v>314</v>
      </c>
      <c r="F76" s="315" t="s">
        <v>315</v>
      </c>
      <c r="G76" s="355">
        <v>6</v>
      </c>
      <c r="H76" s="315" t="s">
        <v>13</v>
      </c>
      <c r="I76" s="329">
        <v>1</v>
      </c>
      <c r="J76" s="329">
        <v>13.5</v>
      </c>
      <c r="K76" s="330">
        <v>4.5</v>
      </c>
      <c r="L76" s="338">
        <f t="shared" si="43"/>
        <v>7.5</v>
      </c>
      <c r="M76" s="339">
        <f t="shared" si="44"/>
        <v>2.5</v>
      </c>
      <c r="N76" s="310">
        <v>0</v>
      </c>
      <c r="O76" s="333">
        <v>0</v>
      </c>
      <c r="P76" s="334">
        <v>0</v>
      </c>
      <c r="Q76" s="552">
        <v>120</v>
      </c>
      <c r="R76" s="543">
        <v>2</v>
      </c>
      <c r="S76" s="544">
        <v>6</v>
      </c>
      <c r="T76" s="356">
        <f t="shared" si="45"/>
        <v>54</v>
      </c>
      <c r="U76" s="336">
        <f t="shared" si="46"/>
        <v>0</v>
      </c>
      <c r="V76" s="334">
        <f t="shared" si="47"/>
        <v>54</v>
      </c>
      <c r="W76" s="357">
        <f t="shared" si="48"/>
        <v>54</v>
      </c>
    </row>
    <row r="77" spans="1:26" outlineLevel="2">
      <c r="A77" s="354" t="s">
        <v>300</v>
      </c>
      <c r="B77" s="315" t="s">
        <v>9</v>
      </c>
      <c r="C77" s="315" t="s">
        <v>38</v>
      </c>
      <c r="D77" s="315" t="s">
        <v>316</v>
      </c>
      <c r="E77" s="315" t="s">
        <v>317</v>
      </c>
      <c r="F77" s="315" t="s">
        <v>318</v>
      </c>
      <c r="G77" s="355">
        <v>6</v>
      </c>
      <c r="H77" s="315" t="s">
        <v>13</v>
      </c>
      <c r="I77" s="329">
        <v>1</v>
      </c>
      <c r="J77" s="329">
        <v>13.5</v>
      </c>
      <c r="K77" s="330">
        <v>4.5</v>
      </c>
      <c r="L77" s="338">
        <f t="shared" si="43"/>
        <v>7.5</v>
      </c>
      <c r="M77" s="339">
        <f t="shared" si="44"/>
        <v>2.5</v>
      </c>
      <c r="N77" s="310">
        <v>0</v>
      </c>
      <c r="O77" s="333">
        <v>0</v>
      </c>
      <c r="P77" s="334">
        <v>0</v>
      </c>
      <c r="Q77" s="677">
        <v>80</v>
      </c>
      <c r="R77" s="543">
        <v>2</v>
      </c>
      <c r="S77" s="674">
        <v>4</v>
      </c>
      <c r="T77" s="356">
        <f t="shared" si="45"/>
        <v>45</v>
      </c>
      <c r="U77" s="336">
        <f t="shared" si="46"/>
        <v>0</v>
      </c>
      <c r="V77" s="334">
        <f t="shared" si="47"/>
        <v>45</v>
      </c>
      <c r="W77" s="357">
        <f t="shared" si="48"/>
        <v>45</v>
      </c>
    </row>
    <row r="78" spans="1:26" outlineLevel="2">
      <c r="A78" s="354" t="s">
        <v>264</v>
      </c>
      <c r="B78" s="315" t="s">
        <v>9</v>
      </c>
      <c r="C78" s="315" t="s">
        <v>38</v>
      </c>
      <c r="D78" s="315" t="s">
        <v>287</v>
      </c>
      <c r="E78" s="315" t="s">
        <v>288</v>
      </c>
      <c r="F78" s="315" t="s">
        <v>289</v>
      </c>
      <c r="G78" s="355">
        <v>6</v>
      </c>
      <c r="H78" s="315" t="s">
        <v>13</v>
      </c>
      <c r="I78" s="329">
        <v>1</v>
      </c>
      <c r="J78" s="329">
        <v>13.5</v>
      </c>
      <c r="K78" s="330">
        <v>4.5</v>
      </c>
      <c r="L78" s="338">
        <f t="shared" si="43"/>
        <v>7.5</v>
      </c>
      <c r="M78" s="339">
        <f t="shared" si="44"/>
        <v>2.5</v>
      </c>
      <c r="N78" s="310">
        <v>0</v>
      </c>
      <c r="O78" s="333">
        <v>0</v>
      </c>
      <c r="P78" s="334">
        <v>0</v>
      </c>
      <c r="Q78" s="677">
        <v>102</v>
      </c>
      <c r="R78" s="673">
        <v>2</v>
      </c>
      <c r="S78" s="674">
        <v>6</v>
      </c>
      <c r="T78" s="356">
        <f t="shared" si="45"/>
        <v>54</v>
      </c>
      <c r="U78" s="336">
        <f t="shared" si="46"/>
        <v>0</v>
      </c>
      <c r="V78" s="334">
        <f t="shared" si="47"/>
        <v>54</v>
      </c>
      <c r="W78" s="357">
        <f t="shared" si="48"/>
        <v>54</v>
      </c>
    </row>
    <row r="79" spans="1:26" outlineLevel="2">
      <c r="A79" s="354" t="s">
        <v>74</v>
      </c>
      <c r="B79" s="315" t="s">
        <v>9</v>
      </c>
      <c r="C79" s="315" t="s">
        <v>38</v>
      </c>
      <c r="D79" s="315" t="s">
        <v>87</v>
      </c>
      <c r="E79" s="315" t="s">
        <v>88</v>
      </c>
      <c r="F79" s="315" t="s">
        <v>89</v>
      </c>
      <c r="G79" s="355">
        <v>6</v>
      </c>
      <c r="H79" s="315" t="s">
        <v>13</v>
      </c>
      <c r="I79" s="329">
        <v>0.3</v>
      </c>
      <c r="J79" s="329">
        <f>9*I79</f>
        <v>2.6999999999999997</v>
      </c>
      <c r="K79" s="330">
        <f>9*I79</f>
        <v>2.6999999999999997</v>
      </c>
      <c r="L79" s="338">
        <f t="shared" si="43"/>
        <v>1.4999999999999998</v>
      </c>
      <c r="M79" s="339">
        <f t="shared" si="44"/>
        <v>1.4999999999999998</v>
      </c>
      <c r="N79" s="310">
        <v>0</v>
      </c>
      <c r="O79" s="333">
        <v>0</v>
      </c>
      <c r="P79" s="334">
        <v>0</v>
      </c>
      <c r="Q79" s="552">
        <v>100</v>
      </c>
      <c r="R79" s="543">
        <v>2</v>
      </c>
      <c r="S79" s="544">
        <v>5</v>
      </c>
      <c r="T79" s="356">
        <f t="shared" si="45"/>
        <v>18.899999999999999</v>
      </c>
      <c r="U79" s="336">
        <f t="shared" si="46"/>
        <v>0</v>
      </c>
      <c r="V79" s="334">
        <f t="shared" si="47"/>
        <v>18.899999999999999</v>
      </c>
      <c r="W79" s="357">
        <f t="shared" si="48"/>
        <v>18.899999999999999</v>
      </c>
    </row>
    <row r="80" spans="1:26" outlineLevel="2">
      <c r="A80" s="354" t="s">
        <v>264</v>
      </c>
      <c r="B80" s="315" t="s">
        <v>9</v>
      </c>
      <c r="C80" s="315" t="s">
        <v>38</v>
      </c>
      <c r="D80" s="315" t="s">
        <v>87</v>
      </c>
      <c r="E80" s="315" t="s">
        <v>88</v>
      </c>
      <c r="F80" s="315" t="s">
        <v>89</v>
      </c>
      <c r="G80" s="355">
        <v>6</v>
      </c>
      <c r="H80" s="315" t="s">
        <v>13</v>
      </c>
      <c r="I80" s="329">
        <v>0.25</v>
      </c>
      <c r="J80" s="329">
        <f>9*I80</f>
        <v>2.25</v>
      </c>
      <c r="K80" s="330">
        <f>9*I80</f>
        <v>2.25</v>
      </c>
      <c r="L80" s="338">
        <f t="shared" si="43"/>
        <v>1.25</v>
      </c>
      <c r="M80" s="339">
        <f t="shared" si="44"/>
        <v>1.25</v>
      </c>
      <c r="N80" s="310">
        <v>0</v>
      </c>
      <c r="O80" s="333">
        <v>0</v>
      </c>
      <c r="P80" s="334">
        <v>0</v>
      </c>
      <c r="Q80" s="552">
        <v>100</v>
      </c>
      <c r="R80" s="543">
        <v>2</v>
      </c>
      <c r="S80" s="544">
        <v>5</v>
      </c>
      <c r="T80" s="356">
        <f t="shared" si="45"/>
        <v>15.75</v>
      </c>
      <c r="U80" s="336">
        <f t="shared" si="46"/>
        <v>0</v>
      </c>
      <c r="V80" s="334">
        <f t="shared" si="47"/>
        <v>15.75</v>
      </c>
      <c r="W80" s="357">
        <f t="shared" si="48"/>
        <v>15.75</v>
      </c>
    </row>
    <row r="81" spans="1:29" outlineLevel="2">
      <c r="A81" s="354" t="s">
        <v>300</v>
      </c>
      <c r="B81" s="315" t="s">
        <v>9</v>
      </c>
      <c r="C81" s="315" t="s">
        <v>38</v>
      </c>
      <c r="D81" s="315" t="s">
        <v>87</v>
      </c>
      <c r="E81" s="315" t="s">
        <v>88</v>
      </c>
      <c r="F81" s="315" t="s">
        <v>89</v>
      </c>
      <c r="G81" s="355">
        <v>6</v>
      </c>
      <c r="H81" s="315" t="s">
        <v>13</v>
      </c>
      <c r="I81" s="329">
        <v>0.1</v>
      </c>
      <c r="J81" s="329">
        <f>9*I81</f>
        <v>0.9</v>
      </c>
      <c r="K81" s="330">
        <f>9*I81</f>
        <v>0.9</v>
      </c>
      <c r="L81" s="338">
        <f t="shared" si="43"/>
        <v>0.5</v>
      </c>
      <c r="M81" s="339">
        <f t="shared" si="44"/>
        <v>0.5</v>
      </c>
      <c r="N81" s="310">
        <v>0</v>
      </c>
      <c r="O81" s="333">
        <v>0</v>
      </c>
      <c r="P81" s="334">
        <v>0</v>
      </c>
      <c r="Q81" s="552">
        <v>100</v>
      </c>
      <c r="R81" s="543">
        <v>2</v>
      </c>
      <c r="S81" s="544">
        <v>5</v>
      </c>
      <c r="T81" s="356">
        <f t="shared" si="45"/>
        <v>6.3</v>
      </c>
      <c r="U81" s="336">
        <f t="shared" si="46"/>
        <v>0</v>
      </c>
      <c r="V81" s="334">
        <f t="shared" si="47"/>
        <v>6.3</v>
      </c>
      <c r="W81" s="357">
        <f t="shared" si="48"/>
        <v>6.3</v>
      </c>
    </row>
    <row r="82" spans="1:29" outlineLevel="2">
      <c r="A82" s="354" t="s">
        <v>391</v>
      </c>
      <c r="B82" s="315" t="s">
        <v>9</v>
      </c>
      <c r="C82" s="315" t="s">
        <v>38</v>
      </c>
      <c r="D82" s="315" t="s">
        <v>87</v>
      </c>
      <c r="E82" s="315" t="s">
        <v>88</v>
      </c>
      <c r="F82" s="315" t="s">
        <v>89</v>
      </c>
      <c r="G82" s="355">
        <v>6</v>
      </c>
      <c r="H82" s="315" t="s">
        <v>13</v>
      </c>
      <c r="I82" s="329">
        <v>0.1</v>
      </c>
      <c r="J82" s="329">
        <f>9*I82</f>
        <v>0.9</v>
      </c>
      <c r="K82" s="330">
        <f>9*I82</f>
        <v>0.9</v>
      </c>
      <c r="L82" s="338">
        <f t="shared" si="43"/>
        <v>0.5</v>
      </c>
      <c r="M82" s="339">
        <f t="shared" si="44"/>
        <v>0.5</v>
      </c>
      <c r="N82" s="310">
        <v>0</v>
      </c>
      <c r="O82" s="333">
        <v>0</v>
      </c>
      <c r="P82" s="334">
        <v>0</v>
      </c>
      <c r="Q82" s="552">
        <v>100</v>
      </c>
      <c r="R82" s="543">
        <v>2</v>
      </c>
      <c r="S82" s="544">
        <v>5</v>
      </c>
      <c r="T82" s="356">
        <f t="shared" si="45"/>
        <v>6.3</v>
      </c>
      <c r="U82" s="336">
        <f t="shared" si="46"/>
        <v>0</v>
      </c>
      <c r="V82" s="334">
        <f t="shared" si="47"/>
        <v>6.3</v>
      </c>
      <c r="W82" s="357">
        <f t="shared" si="48"/>
        <v>6.3</v>
      </c>
    </row>
    <row r="83" spans="1:29" outlineLevel="2">
      <c r="A83" s="354" t="s">
        <v>415</v>
      </c>
      <c r="B83" s="315" t="s">
        <v>9</v>
      </c>
      <c r="C83" s="315" t="s">
        <v>38</v>
      </c>
      <c r="D83" s="315" t="s">
        <v>87</v>
      </c>
      <c r="E83" s="315" t="s">
        <v>88</v>
      </c>
      <c r="F83" s="315" t="s">
        <v>89</v>
      </c>
      <c r="G83" s="355">
        <v>6</v>
      </c>
      <c r="H83" s="315" t="s">
        <v>13</v>
      </c>
      <c r="I83" s="329">
        <v>0.25</v>
      </c>
      <c r="J83" s="329">
        <f>9*I83</f>
        <v>2.25</v>
      </c>
      <c r="K83" s="330">
        <f>9*I83</f>
        <v>2.25</v>
      </c>
      <c r="L83" s="338">
        <f t="shared" si="43"/>
        <v>1.25</v>
      </c>
      <c r="M83" s="339">
        <f t="shared" si="44"/>
        <v>1.25</v>
      </c>
      <c r="N83" s="310">
        <v>0</v>
      </c>
      <c r="O83" s="333">
        <v>0</v>
      </c>
      <c r="P83" s="334">
        <v>0</v>
      </c>
      <c r="Q83" s="552">
        <v>100</v>
      </c>
      <c r="R83" s="543">
        <v>2</v>
      </c>
      <c r="S83" s="544">
        <v>5</v>
      </c>
      <c r="T83" s="356">
        <f t="shared" si="45"/>
        <v>15.75</v>
      </c>
      <c r="U83" s="336">
        <f t="shared" si="46"/>
        <v>0</v>
      </c>
      <c r="V83" s="334">
        <f t="shared" si="47"/>
        <v>15.75</v>
      </c>
      <c r="W83" s="357">
        <f t="shared" si="48"/>
        <v>15.75</v>
      </c>
    </row>
    <row r="84" spans="1:29" outlineLevel="1">
      <c r="A84" s="354"/>
      <c r="B84" s="315"/>
      <c r="C84" s="315" t="s">
        <v>661</v>
      </c>
      <c r="D84" s="315"/>
      <c r="E84" s="315"/>
      <c r="F84" s="315"/>
      <c r="G84" s="355"/>
      <c r="H84" s="315"/>
      <c r="I84" s="329"/>
      <c r="J84" s="329"/>
      <c r="K84" s="330"/>
      <c r="L84" s="338"/>
      <c r="M84" s="339"/>
      <c r="N84" s="310"/>
      <c r="O84" s="333"/>
      <c r="P84" s="334"/>
      <c r="Q84" s="310"/>
      <c r="R84" s="333"/>
      <c r="S84" s="334"/>
      <c r="T84" s="356"/>
      <c r="U84" s="336">
        <f>SUBTOTAL(9,U74:U83)</f>
        <v>0</v>
      </c>
      <c r="V84" s="334">
        <f>SUBTOTAL(9,V74:V83)</f>
        <v>270</v>
      </c>
      <c r="W84" s="357">
        <f>SUBTOTAL(9,W74:W83)</f>
        <v>270</v>
      </c>
    </row>
    <row r="85" spans="1:29" s="46" customFormat="1" outlineLevel="2">
      <c r="A85" s="354" t="s">
        <v>391</v>
      </c>
      <c r="B85" s="315" t="s">
        <v>9</v>
      </c>
      <c r="C85" s="315" t="s">
        <v>97</v>
      </c>
      <c r="D85" s="360" t="s">
        <v>537</v>
      </c>
      <c r="E85" s="315" t="s">
        <v>525</v>
      </c>
      <c r="F85" s="315" t="s">
        <v>526</v>
      </c>
      <c r="G85" s="355">
        <v>6</v>
      </c>
      <c r="H85" s="315" t="s">
        <v>13</v>
      </c>
      <c r="I85" s="329">
        <v>1</v>
      </c>
      <c r="J85" s="329">
        <v>13.5</v>
      </c>
      <c r="K85" s="330">
        <v>4.5</v>
      </c>
      <c r="L85" s="338">
        <f t="shared" ref="L85:L96" si="49">J85*10/3/G85</f>
        <v>7.5</v>
      </c>
      <c r="M85" s="339">
        <f t="shared" ref="M85:M96" si="50">K85*10/3/G85</f>
        <v>2.5</v>
      </c>
      <c r="N85" s="559">
        <v>90</v>
      </c>
      <c r="O85" s="543">
        <v>2</v>
      </c>
      <c r="P85" s="561">
        <v>4</v>
      </c>
      <c r="Q85" s="310">
        <v>0</v>
      </c>
      <c r="R85" s="333">
        <v>0</v>
      </c>
      <c r="S85" s="334">
        <v>0</v>
      </c>
      <c r="T85" s="356">
        <f t="shared" ref="T85:T96" si="51">J85*(O85+R85)+K85*(P85+S85)</f>
        <v>45</v>
      </c>
      <c r="U85" s="336">
        <f t="shared" ref="U85:U96" si="52">J85*O85+K85*P85</f>
        <v>45</v>
      </c>
      <c r="V85" s="334">
        <f t="shared" ref="V85:V96" si="53">J85*R85+K85*S85</f>
        <v>0</v>
      </c>
      <c r="W85" s="357">
        <f t="shared" ref="W85:W96" si="54">T85</f>
        <v>45</v>
      </c>
      <c r="X85" s="45"/>
      <c r="Y85" s="45"/>
      <c r="Z85" s="173"/>
      <c r="AA85" s="68"/>
      <c r="AB85" s="68"/>
      <c r="AC85" s="173"/>
    </row>
    <row r="86" spans="1:29" outlineLevel="2">
      <c r="A86" s="354" t="s">
        <v>74</v>
      </c>
      <c r="B86" s="315" t="s">
        <v>9</v>
      </c>
      <c r="C86" s="315" t="s">
        <v>97</v>
      </c>
      <c r="D86" s="566" t="s">
        <v>100</v>
      </c>
      <c r="E86" s="565" t="s">
        <v>902</v>
      </c>
      <c r="F86" s="565" t="s">
        <v>937</v>
      </c>
      <c r="G86" s="355">
        <v>6</v>
      </c>
      <c r="H86" s="315" t="s">
        <v>96</v>
      </c>
      <c r="I86" s="329">
        <v>1</v>
      </c>
      <c r="J86" s="329">
        <f t="shared" ref="J86:J91" si="55">(9+$Y$30)*I86</f>
        <v>13.5</v>
      </c>
      <c r="K86" s="330">
        <v>4.5</v>
      </c>
      <c r="L86" s="338">
        <f t="shared" si="49"/>
        <v>7.5</v>
      </c>
      <c r="M86" s="339">
        <f t="shared" si="50"/>
        <v>2.5</v>
      </c>
      <c r="N86" s="552">
        <v>15</v>
      </c>
      <c r="O86" s="543">
        <v>1</v>
      </c>
      <c r="P86" s="561">
        <v>1</v>
      </c>
      <c r="Q86" s="310">
        <v>0</v>
      </c>
      <c r="R86" s="333">
        <v>0</v>
      </c>
      <c r="S86" s="334">
        <v>0</v>
      </c>
      <c r="T86" s="356">
        <f t="shared" si="51"/>
        <v>18</v>
      </c>
      <c r="U86" s="336">
        <f t="shared" si="52"/>
        <v>18</v>
      </c>
      <c r="V86" s="334">
        <f t="shared" si="53"/>
        <v>0</v>
      </c>
      <c r="W86" s="357">
        <f t="shared" si="54"/>
        <v>18</v>
      </c>
    </row>
    <row r="87" spans="1:29" outlineLevel="2">
      <c r="A87" s="354" t="s">
        <v>74</v>
      </c>
      <c r="B87" s="315" t="s">
        <v>9</v>
      </c>
      <c r="C87" s="315" t="s">
        <v>97</v>
      </c>
      <c r="D87" s="565" t="s">
        <v>106</v>
      </c>
      <c r="E87" s="565" t="s">
        <v>451</v>
      </c>
      <c r="F87" s="565" t="s">
        <v>903</v>
      </c>
      <c r="G87" s="355">
        <v>6</v>
      </c>
      <c r="H87" s="315" t="s">
        <v>96</v>
      </c>
      <c r="I87" s="329">
        <v>1</v>
      </c>
      <c r="J87" s="329">
        <f t="shared" si="55"/>
        <v>13.5</v>
      </c>
      <c r="K87" s="330">
        <v>4.5</v>
      </c>
      <c r="L87" s="338">
        <f>J87*10/3/G87</f>
        <v>7.5</v>
      </c>
      <c r="M87" s="339">
        <f>K87*10/3/G87</f>
        <v>2.5</v>
      </c>
      <c r="N87" s="552">
        <v>30</v>
      </c>
      <c r="O87" s="543">
        <v>1</v>
      </c>
      <c r="P87" s="544">
        <v>2</v>
      </c>
      <c r="Q87" s="310">
        <v>0</v>
      </c>
      <c r="R87" s="333">
        <v>0</v>
      </c>
      <c r="S87" s="334">
        <v>0</v>
      </c>
      <c r="T87" s="356">
        <f>J87*(O87+R87)+K87*(P87+S87)</f>
        <v>22.5</v>
      </c>
      <c r="U87" s="336">
        <f>J87*O87+K87*P87</f>
        <v>22.5</v>
      </c>
      <c r="V87" s="334">
        <f>J87*R87+K87*S87</f>
        <v>0</v>
      </c>
      <c r="W87" s="357">
        <f>T87</f>
        <v>22.5</v>
      </c>
    </row>
    <row r="88" spans="1:29" outlineLevel="2">
      <c r="A88" s="354" t="s">
        <v>74</v>
      </c>
      <c r="B88" s="315" t="s">
        <v>9</v>
      </c>
      <c r="C88" s="315" t="s">
        <v>97</v>
      </c>
      <c r="D88" s="565" t="s">
        <v>108</v>
      </c>
      <c r="E88" s="565" t="s">
        <v>905</v>
      </c>
      <c r="F88" s="565" t="s">
        <v>904</v>
      </c>
      <c r="G88" s="355">
        <v>6</v>
      </c>
      <c r="H88" s="315" t="s">
        <v>96</v>
      </c>
      <c r="I88" s="329">
        <f>2/3</f>
        <v>0.66666666666666663</v>
      </c>
      <c r="J88" s="329">
        <f t="shared" si="55"/>
        <v>9</v>
      </c>
      <c r="K88" s="330">
        <f>4.5*I88</f>
        <v>3</v>
      </c>
      <c r="L88" s="338">
        <f>J88*10/3/G88</f>
        <v>5</v>
      </c>
      <c r="M88" s="339">
        <f>K88*10/3/G88</f>
        <v>1.6666666666666667</v>
      </c>
      <c r="N88" s="552">
        <v>40</v>
      </c>
      <c r="O88" s="543">
        <v>1</v>
      </c>
      <c r="P88" s="544">
        <v>2</v>
      </c>
      <c r="Q88" s="310">
        <v>0</v>
      </c>
      <c r="R88" s="333">
        <v>0</v>
      </c>
      <c r="S88" s="334">
        <v>0</v>
      </c>
      <c r="T88" s="356">
        <f>J88*(O88+R88)+K88*(P88+S88)</f>
        <v>15</v>
      </c>
      <c r="U88" s="336">
        <f>J88*O88+K88*P88</f>
        <v>15</v>
      </c>
      <c r="V88" s="334">
        <f>J88*R88+K88*S88</f>
        <v>0</v>
      </c>
      <c r="W88" s="357">
        <f>T88</f>
        <v>15</v>
      </c>
    </row>
    <row r="89" spans="1:29" outlineLevel="2">
      <c r="A89" s="354" t="s">
        <v>300</v>
      </c>
      <c r="B89" s="315" t="s">
        <v>9</v>
      </c>
      <c r="C89" s="315" t="s">
        <v>97</v>
      </c>
      <c r="D89" s="565" t="s">
        <v>108</v>
      </c>
      <c r="E89" s="565" t="s">
        <v>905</v>
      </c>
      <c r="F89" s="565" t="s">
        <v>904</v>
      </c>
      <c r="G89" s="355">
        <v>6</v>
      </c>
      <c r="H89" s="315" t="s">
        <v>96</v>
      </c>
      <c r="I89" s="329">
        <f>1/3</f>
        <v>0.33333333333333331</v>
      </c>
      <c r="J89" s="329">
        <f t="shared" si="55"/>
        <v>4.5</v>
      </c>
      <c r="K89" s="330">
        <f>4.5*I89</f>
        <v>1.5</v>
      </c>
      <c r="L89" s="338">
        <f>J89*10/3/G89</f>
        <v>2.5</v>
      </c>
      <c r="M89" s="339">
        <f>K89*10/3/G89</f>
        <v>0.83333333333333337</v>
      </c>
      <c r="N89" s="552">
        <v>40</v>
      </c>
      <c r="O89" s="543">
        <v>1</v>
      </c>
      <c r="P89" s="544">
        <v>2</v>
      </c>
      <c r="Q89" s="310">
        <v>0</v>
      </c>
      <c r="R89" s="333">
        <v>0</v>
      </c>
      <c r="S89" s="334">
        <v>0</v>
      </c>
      <c r="T89" s="356">
        <f>J89*(O89+R89)+K89*(P89+S89)</f>
        <v>7.5</v>
      </c>
      <c r="U89" s="336">
        <f>J89*O89+K89*P89</f>
        <v>7.5</v>
      </c>
      <c r="V89" s="334">
        <f>J89*R89+K89*S89</f>
        <v>0</v>
      </c>
      <c r="W89" s="357">
        <f>T89</f>
        <v>7.5</v>
      </c>
    </row>
    <row r="90" spans="1:29" outlineLevel="2">
      <c r="A90" s="326" t="s">
        <v>110</v>
      </c>
      <c r="B90" s="315" t="s">
        <v>9</v>
      </c>
      <c r="C90" s="315" t="s">
        <v>97</v>
      </c>
      <c r="D90" s="315" t="s">
        <v>138</v>
      </c>
      <c r="E90" s="315" t="s">
        <v>139</v>
      </c>
      <c r="F90" s="315" t="s">
        <v>140</v>
      </c>
      <c r="G90" s="355">
        <v>6</v>
      </c>
      <c r="H90" s="315" t="s">
        <v>96</v>
      </c>
      <c r="I90" s="329">
        <v>1</v>
      </c>
      <c r="J90" s="329">
        <f t="shared" si="55"/>
        <v>13.5</v>
      </c>
      <c r="K90" s="330">
        <f>4.5*I90</f>
        <v>4.5</v>
      </c>
      <c r="L90" s="338">
        <f t="shared" si="49"/>
        <v>7.5</v>
      </c>
      <c r="M90" s="339">
        <f t="shared" si="50"/>
        <v>2.5</v>
      </c>
      <c r="N90" s="552">
        <v>20</v>
      </c>
      <c r="O90" s="543">
        <v>1</v>
      </c>
      <c r="P90" s="544">
        <v>1</v>
      </c>
      <c r="Q90" s="310">
        <v>0</v>
      </c>
      <c r="R90" s="333">
        <v>0</v>
      </c>
      <c r="S90" s="334">
        <v>0</v>
      </c>
      <c r="T90" s="356">
        <f t="shared" si="51"/>
        <v>18</v>
      </c>
      <c r="U90" s="336">
        <f t="shared" si="52"/>
        <v>18</v>
      </c>
      <c r="V90" s="334">
        <f t="shared" si="53"/>
        <v>0</v>
      </c>
      <c r="W90" s="357">
        <f t="shared" si="54"/>
        <v>18</v>
      </c>
      <c r="X90" s="54"/>
    </row>
    <row r="91" spans="1:29" outlineLevel="2">
      <c r="A91" s="354" t="s">
        <v>391</v>
      </c>
      <c r="B91" s="315" t="s">
        <v>9</v>
      </c>
      <c r="C91" s="315" t="s">
        <v>97</v>
      </c>
      <c r="D91" s="315" t="s">
        <v>138</v>
      </c>
      <c r="E91" s="315" t="s">
        <v>139</v>
      </c>
      <c r="F91" s="315" t="s">
        <v>140</v>
      </c>
      <c r="G91" s="355">
        <v>6</v>
      </c>
      <c r="H91" s="315" t="s">
        <v>96</v>
      </c>
      <c r="I91" s="329">
        <v>0</v>
      </c>
      <c r="J91" s="329">
        <f t="shared" si="55"/>
        <v>0</v>
      </c>
      <c r="K91" s="330">
        <f>4.5*I91</f>
        <v>0</v>
      </c>
      <c r="L91" s="338">
        <f t="shared" si="49"/>
        <v>0</v>
      </c>
      <c r="M91" s="339">
        <f t="shared" si="50"/>
        <v>0</v>
      </c>
      <c r="N91" s="552">
        <v>20</v>
      </c>
      <c r="O91" s="543">
        <v>1</v>
      </c>
      <c r="P91" s="544">
        <v>1</v>
      </c>
      <c r="Q91" s="310">
        <v>0</v>
      </c>
      <c r="R91" s="333">
        <v>0</v>
      </c>
      <c r="S91" s="334">
        <v>0</v>
      </c>
      <c r="T91" s="356">
        <f t="shared" si="51"/>
        <v>0</v>
      </c>
      <c r="U91" s="336">
        <f t="shared" si="52"/>
        <v>0</v>
      </c>
      <c r="V91" s="334">
        <f t="shared" si="53"/>
        <v>0</v>
      </c>
      <c r="W91" s="357">
        <f t="shared" si="54"/>
        <v>0</v>
      </c>
      <c r="X91" s="54"/>
    </row>
    <row r="92" spans="1:29" outlineLevel="2">
      <c r="A92" s="354" t="s">
        <v>458</v>
      </c>
      <c r="B92" s="315" t="s">
        <v>9</v>
      </c>
      <c r="C92" s="315" t="s">
        <v>97</v>
      </c>
      <c r="D92" s="315" t="s">
        <v>460</v>
      </c>
      <c r="E92" s="315" t="s">
        <v>461</v>
      </c>
      <c r="F92" s="315" t="s">
        <v>462</v>
      </c>
      <c r="G92" s="355">
        <v>6</v>
      </c>
      <c r="H92" s="315" t="s">
        <v>96</v>
      </c>
      <c r="I92" s="329">
        <v>1</v>
      </c>
      <c r="J92" s="329">
        <v>9</v>
      </c>
      <c r="K92" s="330">
        <v>9</v>
      </c>
      <c r="L92" s="338">
        <f t="shared" si="49"/>
        <v>5</v>
      </c>
      <c r="M92" s="339">
        <f t="shared" si="50"/>
        <v>5</v>
      </c>
      <c r="N92" s="552">
        <v>40</v>
      </c>
      <c r="O92" s="543">
        <v>1</v>
      </c>
      <c r="P92" s="544">
        <v>2</v>
      </c>
      <c r="Q92" s="310">
        <v>0</v>
      </c>
      <c r="R92" s="333">
        <v>0</v>
      </c>
      <c r="S92" s="334">
        <v>0</v>
      </c>
      <c r="T92" s="356">
        <f t="shared" si="51"/>
        <v>27</v>
      </c>
      <c r="U92" s="336">
        <f t="shared" si="52"/>
        <v>27</v>
      </c>
      <c r="V92" s="334">
        <f t="shared" si="53"/>
        <v>0</v>
      </c>
      <c r="W92" s="357">
        <f t="shared" si="54"/>
        <v>27</v>
      </c>
    </row>
    <row r="93" spans="1:29" outlineLevel="2">
      <c r="A93" s="354" t="s">
        <v>300</v>
      </c>
      <c r="B93" s="315" t="s">
        <v>9</v>
      </c>
      <c r="C93" s="315" t="s">
        <v>97</v>
      </c>
      <c r="D93" s="315" t="s">
        <v>322</v>
      </c>
      <c r="E93" s="315" t="s">
        <v>323</v>
      </c>
      <c r="F93" s="315" t="s">
        <v>324</v>
      </c>
      <c r="G93" s="355">
        <v>6</v>
      </c>
      <c r="H93" s="315" t="s">
        <v>96</v>
      </c>
      <c r="I93" s="329">
        <v>0.5</v>
      </c>
      <c r="J93" s="329">
        <f t="shared" ref="J93:J95" si="56">(9+$Y$30)*I93</f>
        <v>6.75</v>
      </c>
      <c r="K93" s="330">
        <f>4.5*I93</f>
        <v>2.25</v>
      </c>
      <c r="L93" s="338">
        <f t="shared" si="49"/>
        <v>3.75</v>
      </c>
      <c r="M93" s="339">
        <f t="shared" si="50"/>
        <v>1.25</v>
      </c>
      <c r="N93" s="552">
        <v>20</v>
      </c>
      <c r="O93" s="543">
        <v>1</v>
      </c>
      <c r="P93" s="544">
        <v>1</v>
      </c>
      <c r="Q93" s="310">
        <v>0</v>
      </c>
      <c r="R93" s="333">
        <v>0</v>
      </c>
      <c r="S93" s="334">
        <v>0</v>
      </c>
      <c r="T93" s="356">
        <f t="shared" si="51"/>
        <v>9</v>
      </c>
      <c r="U93" s="336">
        <f t="shared" si="52"/>
        <v>9</v>
      </c>
      <c r="V93" s="334">
        <f t="shared" si="53"/>
        <v>0</v>
      </c>
      <c r="W93" s="357">
        <f t="shared" si="54"/>
        <v>9</v>
      </c>
    </row>
    <row r="94" spans="1:29" outlineLevel="2">
      <c r="A94" s="354" t="s">
        <v>391</v>
      </c>
      <c r="B94" s="315" t="s">
        <v>9</v>
      </c>
      <c r="C94" s="315" t="s">
        <v>97</v>
      </c>
      <c r="D94" s="315" t="s">
        <v>322</v>
      </c>
      <c r="E94" s="315" t="s">
        <v>323</v>
      </c>
      <c r="F94" s="315" t="s">
        <v>324</v>
      </c>
      <c r="G94" s="355">
        <v>6</v>
      </c>
      <c r="H94" s="315" t="s">
        <v>96</v>
      </c>
      <c r="I94" s="329">
        <v>0.5</v>
      </c>
      <c r="J94" s="329">
        <f t="shared" si="56"/>
        <v>6.75</v>
      </c>
      <c r="K94" s="330">
        <f>4.5*I94</f>
        <v>2.25</v>
      </c>
      <c r="L94" s="338">
        <f t="shared" si="49"/>
        <v>3.75</v>
      </c>
      <c r="M94" s="339">
        <f t="shared" si="50"/>
        <v>1.25</v>
      </c>
      <c r="N94" s="552">
        <v>20</v>
      </c>
      <c r="O94" s="543">
        <v>1</v>
      </c>
      <c r="P94" s="544">
        <v>1</v>
      </c>
      <c r="Q94" s="310">
        <v>0</v>
      </c>
      <c r="R94" s="333">
        <v>0</v>
      </c>
      <c r="S94" s="334">
        <v>0</v>
      </c>
      <c r="T94" s="356">
        <f t="shared" si="51"/>
        <v>9</v>
      </c>
      <c r="U94" s="336">
        <f t="shared" si="52"/>
        <v>9</v>
      </c>
      <c r="V94" s="334">
        <f t="shared" si="53"/>
        <v>0</v>
      </c>
      <c r="W94" s="357">
        <f t="shared" si="54"/>
        <v>9</v>
      </c>
    </row>
    <row r="95" spans="1:29" outlineLevel="2">
      <c r="A95" s="326" t="s">
        <v>563</v>
      </c>
      <c r="B95" s="315" t="s">
        <v>9</v>
      </c>
      <c r="C95" s="315" t="s">
        <v>97</v>
      </c>
      <c r="D95" s="315" t="s">
        <v>403</v>
      </c>
      <c r="E95" s="315" t="s">
        <v>404</v>
      </c>
      <c r="F95" s="315" t="s">
        <v>405</v>
      </c>
      <c r="G95" s="355">
        <v>6</v>
      </c>
      <c r="H95" s="315" t="s">
        <v>32</v>
      </c>
      <c r="I95" s="329">
        <v>1</v>
      </c>
      <c r="J95" s="329">
        <f t="shared" si="56"/>
        <v>13.5</v>
      </c>
      <c r="K95" s="330">
        <v>4.5</v>
      </c>
      <c r="L95" s="338">
        <f t="shared" si="49"/>
        <v>7.5</v>
      </c>
      <c r="M95" s="339">
        <f t="shared" si="50"/>
        <v>2.5</v>
      </c>
      <c r="N95" s="559">
        <v>16</v>
      </c>
      <c r="O95" s="563">
        <v>0.4</v>
      </c>
      <c r="P95" s="561">
        <v>0.8</v>
      </c>
      <c r="Q95" s="310">
        <v>0</v>
      </c>
      <c r="R95" s="333">
        <v>0</v>
      </c>
      <c r="S95" s="334">
        <v>0</v>
      </c>
      <c r="T95" s="356">
        <f t="shared" si="51"/>
        <v>9</v>
      </c>
      <c r="U95" s="336">
        <f t="shared" si="52"/>
        <v>9</v>
      </c>
      <c r="V95" s="334">
        <f t="shared" si="53"/>
        <v>0</v>
      </c>
      <c r="W95" s="357">
        <f t="shared" si="54"/>
        <v>9</v>
      </c>
    </row>
    <row r="96" spans="1:29" outlineLevel="2">
      <c r="A96" s="326" t="s">
        <v>563</v>
      </c>
      <c r="B96" s="315" t="s">
        <v>9</v>
      </c>
      <c r="C96" s="315" t="s">
        <v>97</v>
      </c>
      <c r="D96" s="315" t="s">
        <v>406</v>
      </c>
      <c r="E96" s="315" t="s">
        <v>407</v>
      </c>
      <c r="F96" s="315" t="s">
        <v>408</v>
      </c>
      <c r="G96" s="355">
        <v>6</v>
      </c>
      <c r="H96" s="315" t="s">
        <v>32</v>
      </c>
      <c r="I96" s="329">
        <v>1</v>
      </c>
      <c r="J96" s="329">
        <v>0</v>
      </c>
      <c r="K96" s="330">
        <f>13.5+$Y$30</f>
        <v>18</v>
      </c>
      <c r="L96" s="338">
        <f t="shared" si="49"/>
        <v>0</v>
      </c>
      <c r="M96" s="339">
        <f t="shared" si="50"/>
        <v>10</v>
      </c>
      <c r="N96" s="552">
        <v>8</v>
      </c>
      <c r="O96" s="543">
        <v>0</v>
      </c>
      <c r="P96" s="544">
        <v>0.4</v>
      </c>
      <c r="Q96" s="310">
        <v>0</v>
      </c>
      <c r="R96" s="333">
        <v>0</v>
      </c>
      <c r="S96" s="334">
        <v>0</v>
      </c>
      <c r="T96" s="356">
        <f t="shared" si="51"/>
        <v>7.2</v>
      </c>
      <c r="U96" s="336">
        <f t="shared" si="52"/>
        <v>7.2</v>
      </c>
      <c r="V96" s="334">
        <f t="shared" si="53"/>
        <v>0</v>
      </c>
      <c r="W96" s="357">
        <f t="shared" si="54"/>
        <v>7.2</v>
      </c>
    </row>
    <row r="97" spans="1:23" outlineLevel="1">
      <c r="A97" s="326"/>
      <c r="B97" s="315"/>
      <c r="C97" s="315" t="s">
        <v>662</v>
      </c>
      <c r="D97" s="315"/>
      <c r="E97" s="315"/>
      <c r="F97" s="315"/>
      <c r="G97" s="355"/>
      <c r="H97" s="315"/>
      <c r="I97" s="329"/>
      <c r="J97" s="329"/>
      <c r="K97" s="330"/>
      <c r="L97" s="338"/>
      <c r="M97" s="339"/>
      <c r="N97" s="310"/>
      <c r="O97" s="333"/>
      <c r="P97" s="334"/>
      <c r="Q97" s="310"/>
      <c r="R97" s="333"/>
      <c r="S97" s="334"/>
      <c r="T97" s="356"/>
      <c r="U97" s="336">
        <f>SUBTOTAL(9,U85:U96)</f>
        <v>187.2</v>
      </c>
      <c r="V97" s="334">
        <f>SUBTOTAL(9,V85:V96)</f>
        <v>0</v>
      </c>
      <c r="W97" s="357">
        <f>SUBTOTAL(9,W85:W96)</f>
        <v>187.2</v>
      </c>
    </row>
    <row r="98" spans="1:23" outlineLevel="2">
      <c r="A98" s="354" t="s">
        <v>217</v>
      </c>
      <c r="B98" s="315" t="s">
        <v>9</v>
      </c>
      <c r="C98" s="315" t="s">
        <v>8</v>
      </c>
      <c r="D98" s="315" t="s">
        <v>222</v>
      </c>
      <c r="E98" s="315" t="s">
        <v>223</v>
      </c>
      <c r="F98" s="315" t="s">
        <v>224</v>
      </c>
      <c r="G98" s="355">
        <v>6</v>
      </c>
      <c r="H98" s="315" t="s">
        <v>32</v>
      </c>
      <c r="I98" s="329">
        <v>0.5</v>
      </c>
      <c r="J98" s="329">
        <f t="shared" ref="J98:J103" si="57">(4.5+$Y$30)*I98</f>
        <v>4.5</v>
      </c>
      <c r="K98" s="330">
        <f t="shared" ref="K98:K103" si="58">9*I98</f>
        <v>4.5</v>
      </c>
      <c r="L98" s="338">
        <f t="shared" ref="L98:L130" si="59">J98*10/3/G98</f>
        <v>2.5</v>
      </c>
      <c r="M98" s="339">
        <f t="shared" ref="M98:M130" si="60">K98*10/3/G98</f>
        <v>2.5</v>
      </c>
      <c r="N98" s="310">
        <v>0</v>
      </c>
      <c r="O98" s="333">
        <v>0</v>
      </c>
      <c r="P98" s="334">
        <v>0</v>
      </c>
      <c r="Q98" s="552">
        <v>8</v>
      </c>
      <c r="R98" s="543">
        <v>0.2</v>
      </c>
      <c r="S98" s="544">
        <v>0.4</v>
      </c>
      <c r="T98" s="356">
        <f t="shared" ref="T98:T130" si="61">J98*(O98+R98)+K98*(P98+S98)</f>
        <v>2.7</v>
      </c>
      <c r="U98" s="336">
        <f t="shared" ref="U98:U130" si="62">J98*O98+K98*P98</f>
        <v>0</v>
      </c>
      <c r="V98" s="334">
        <f t="shared" ref="V98:V130" si="63">J98*R98+K98*S98</f>
        <v>2.7</v>
      </c>
      <c r="W98" s="357">
        <f t="shared" ref="W98:W130" si="64">T98</f>
        <v>2.7</v>
      </c>
    </row>
    <row r="99" spans="1:23" outlineLevel="2">
      <c r="A99" s="354" t="s">
        <v>375</v>
      </c>
      <c r="B99" s="315" t="s">
        <v>9</v>
      </c>
      <c r="C99" s="315" t="s">
        <v>8</v>
      </c>
      <c r="D99" s="315" t="s">
        <v>222</v>
      </c>
      <c r="E99" s="315" t="s">
        <v>223</v>
      </c>
      <c r="F99" s="315" t="s">
        <v>224</v>
      </c>
      <c r="G99" s="355">
        <v>6</v>
      </c>
      <c r="H99" s="315" t="s">
        <v>32</v>
      </c>
      <c r="I99" s="329">
        <v>0.5</v>
      </c>
      <c r="J99" s="329">
        <f t="shared" si="57"/>
        <v>4.5</v>
      </c>
      <c r="K99" s="330">
        <f t="shared" si="58"/>
        <v>4.5</v>
      </c>
      <c r="L99" s="338">
        <f t="shared" si="59"/>
        <v>2.5</v>
      </c>
      <c r="M99" s="339">
        <f t="shared" si="60"/>
        <v>2.5</v>
      </c>
      <c r="N99" s="310">
        <v>0</v>
      </c>
      <c r="O99" s="333">
        <v>0</v>
      </c>
      <c r="P99" s="334">
        <v>0</v>
      </c>
      <c r="Q99" s="552">
        <v>8</v>
      </c>
      <c r="R99" s="543">
        <v>0.2</v>
      </c>
      <c r="S99" s="544">
        <v>0.4</v>
      </c>
      <c r="T99" s="356">
        <f t="shared" si="61"/>
        <v>2.7</v>
      </c>
      <c r="U99" s="336">
        <f t="shared" si="62"/>
        <v>0</v>
      </c>
      <c r="V99" s="334">
        <f t="shared" si="63"/>
        <v>2.7</v>
      </c>
      <c r="W99" s="357">
        <f t="shared" si="64"/>
        <v>2.7</v>
      </c>
    </row>
    <row r="100" spans="1:23" outlineLevel="2">
      <c r="A100" s="354" t="s">
        <v>160</v>
      </c>
      <c r="B100" s="315" t="s">
        <v>9</v>
      </c>
      <c r="C100" s="315" t="s">
        <v>8</v>
      </c>
      <c r="D100" s="315" t="s">
        <v>459</v>
      </c>
      <c r="E100" s="315" t="s">
        <v>478</v>
      </c>
      <c r="F100" s="315" t="s">
        <v>479</v>
      </c>
      <c r="G100" s="355">
        <v>6</v>
      </c>
      <c r="H100" s="315" t="s">
        <v>32</v>
      </c>
      <c r="I100" s="329">
        <v>0.66669999999999996</v>
      </c>
      <c r="J100" s="329">
        <f t="shared" si="57"/>
        <v>6.0002999999999993</v>
      </c>
      <c r="K100" s="330">
        <f t="shared" si="58"/>
        <v>6.0002999999999993</v>
      </c>
      <c r="L100" s="338">
        <f t="shared" si="59"/>
        <v>3.3334999999999995</v>
      </c>
      <c r="M100" s="339">
        <f t="shared" si="60"/>
        <v>3.3334999999999995</v>
      </c>
      <c r="N100" s="310">
        <v>0</v>
      </c>
      <c r="O100" s="333">
        <v>0</v>
      </c>
      <c r="P100" s="334">
        <v>0</v>
      </c>
      <c r="Q100" s="552">
        <v>8</v>
      </c>
      <c r="R100" s="543">
        <v>0.2</v>
      </c>
      <c r="S100" s="544">
        <v>0.4</v>
      </c>
      <c r="T100" s="356">
        <f t="shared" si="61"/>
        <v>3.6001799999999999</v>
      </c>
      <c r="U100" s="336">
        <f t="shared" si="62"/>
        <v>0</v>
      </c>
      <c r="V100" s="334">
        <f t="shared" si="63"/>
        <v>3.6001799999999999</v>
      </c>
      <c r="W100" s="357">
        <f t="shared" si="64"/>
        <v>3.6001799999999999</v>
      </c>
    </row>
    <row r="101" spans="1:23" outlineLevel="2">
      <c r="A101" s="354" t="s">
        <v>458</v>
      </c>
      <c r="B101" s="315" t="s">
        <v>9</v>
      </c>
      <c r="C101" s="315" t="s">
        <v>8</v>
      </c>
      <c r="D101" s="315" t="s">
        <v>459</v>
      </c>
      <c r="E101" s="315" t="s">
        <v>478</v>
      </c>
      <c r="F101" s="315" t="s">
        <v>479</v>
      </c>
      <c r="G101" s="355">
        <v>6</v>
      </c>
      <c r="H101" s="315" t="s">
        <v>32</v>
      </c>
      <c r="I101" s="329">
        <v>0.33329999999999999</v>
      </c>
      <c r="J101" s="329">
        <f t="shared" si="57"/>
        <v>2.9996999999999998</v>
      </c>
      <c r="K101" s="330">
        <f t="shared" si="58"/>
        <v>2.9996999999999998</v>
      </c>
      <c r="L101" s="338">
        <f t="shared" si="59"/>
        <v>1.6665000000000001</v>
      </c>
      <c r="M101" s="339">
        <f t="shared" si="60"/>
        <v>1.6665000000000001</v>
      </c>
      <c r="N101" s="310">
        <v>0</v>
      </c>
      <c r="O101" s="333">
        <v>0</v>
      </c>
      <c r="P101" s="334">
        <v>0</v>
      </c>
      <c r="Q101" s="552">
        <v>8</v>
      </c>
      <c r="R101" s="543">
        <v>0.2</v>
      </c>
      <c r="S101" s="544">
        <v>0.4</v>
      </c>
      <c r="T101" s="356">
        <f t="shared" si="61"/>
        <v>1.79982</v>
      </c>
      <c r="U101" s="336">
        <f t="shared" si="62"/>
        <v>0</v>
      </c>
      <c r="V101" s="334">
        <f t="shared" si="63"/>
        <v>1.79982</v>
      </c>
      <c r="W101" s="357">
        <f t="shared" si="64"/>
        <v>1.79982</v>
      </c>
    </row>
    <row r="102" spans="1:23" ht="14.25" customHeight="1" outlineLevel="2">
      <c r="A102" s="576" t="s">
        <v>110</v>
      </c>
      <c r="B102" s="315" t="s">
        <v>9</v>
      </c>
      <c r="C102" s="361" t="s">
        <v>8</v>
      </c>
      <c r="D102" s="565" t="s">
        <v>908</v>
      </c>
      <c r="E102" s="565" t="s">
        <v>906</v>
      </c>
      <c r="F102" s="565" t="s">
        <v>907</v>
      </c>
      <c r="G102" s="355">
        <v>6</v>
      </c>
      <c r="H102" s="315" t="s">
        <v>32</v>
      </c>
      <c r="I102" s="575">
        <v>0.5</v>
      </c>
      <c r="J102" s="537">
        <f t="shared" si="57"/>
        <v>4.5</v>
      </c>
      <c r="K102" s="567">
        <f t="shared" si="58"/>
        <v>4.5</v>
      </c>
      <c r="L102" s="338">
        <f t="shared" si="59"/>
        <v>2.5</v>
      </c>
      <c r="M102" s="339">
        <f t="shared" si="60"/>
        <v>2.5</v>
      </c>
      <c r="N102" s="310">
        <v>0</v>
      </c>
      <c r="O102" s="333">
        <v>0</v>
      </c>
      <c r="P102" s="334">
        <v>0</v>
      </c>
      <c r="Q102" s="559">
        <v>4</v>
      </c>
      <c r="R102" s="563">
        <v>0.2</v>
      </c>
      <c r="S102" s="561">
        <v>0.2</v>
      </c>
      <c r="T102" s="356">
        <f t="shared" si="61"/>
        <v>1.8</v>
      </c>
      <c r="U102" s="336">
        <f t="shared" si="62"/>
        <v>0</v>
      </c>
      <c r="V102" s="334">
        <f t="shared" si="63"/>
        <v>1.8</v>
      </c>
      <c r="W102" s="357">
        <f t="shared" si="64"/>
        <v>1.8</v>
      </c>
    </row>
    <row r="103" spans="1:23" ht="14.25" customHeight="1" outlineLevel="2">
      <c r="A103" s="576" t="s">
        <v>391</v>
      </c>
      <c r="B103" s="315" t="s">
        <v>9</v>
      </c>
      <c r="C103" s="361" t="s">
        <v>8</v>
      </c>
      <c r="D103" s="565" t="s">
        <v>908</v>
      </c>
      <c r="E103" s="565" t="s">
        <v>906</v>
      </c>
      <c r="F103" s="565" t="s">
        <v>907</v>
      </c>
      <c r="G103" s="355">
        <v>6</v>
      </c>
      <c r="H103" s="315" t="s">
        <v>32</v>
      </c>
      <c r="I103" s="575">
        <v>0.5</v>
      </c>
      <c r="J103" s="537">
        <f t="shared" si="57"/>
        <v>4.5</v>
      </c>
      <c r="K103" s="567">
        <f t="shared" si="58"/>
        <v>4.5</v>
      </c>
      <c r="L103" s="338">
        <f t="shared" ref="L103" si="65">J103*10/3/G103</f>
        <v>2.5</v>
      </c>
      <c r="M103" s="339">
        <f t="shared" ref="M103" si="66">K103*10/3/G103</f>
        <v>2.5</v>
      </c>
      <c r="N103" s="310">
        <v>0</v>
      </c>
      <c r="O103" s="333">
        <v>0</v>
      </c>
      <c r="P103" s="334">
        <v>0</v>
      </c>
      <c r="Q103" s="559">
        <v>4</v>
      </c>
      <c r="R103" s="563">
        <v>0.2</v>
      </c>
      <c r="S103" s="561">
        <v>0.2</v>
      </c>
      <c r="T103" s="356">
        <f t="shared" ref="T103" si="67">J103*(O103+R103)+K103*(P103+S103)</f>
        <v>1.8</v>
      </c>
      <c r="U103" s="336">
        <f t="shared" ref="U103" si="68">J103*O103+K103*P103</f>
        <v>0</v>
      </c>
      <c r="V103" s="334">
        <f t="shared" ref="V103" si="69">J103*R103+K103*S103</f>
        <v>1.8</v>
      </c>
      <c r="W103" s="357">
        <f t="shared" ref="W103" si="70">T103</f>
        <v>1.8</v>
      </c>
    </row>
    <row r="104" spans="1:23" outlineLevel="2">
      <c r="A104" s="576" t="s">
        <v>160</v>
      </c>
      <c r="B104" s="315" t="s">
        <v>9</v>
      </c>
      <c r="C104" s="361" t="s">
        <v>8</v>
      </c>
      <c r="D104" s="565" t="s">
        <v>908</v>
      </c>
      <c r="E104" s="565" t="s">
        <v>909</v>
      </c>
      <c r="F104" s="565" t="s">
        <v>957</v>
      </c>
      <c r="G104" s="355">
        <v>6</v>
      </c>
      <c r="H104" s="315" t="s">
        <v>32</v>
      </c>
      <c r="I104" s="575">
        <v>0.5</v>
      </c>
      <c r="J104" s="537">
        <f t="shared" ref="J104:J107" si="71">(9+$Y$30)*I104</f>
        <v>6.75</v>
      </c>
      <c r="K104" s="567">
        <f>4.5*I104</f>
        <v>2.25</v>
      </c>
      <c r="L104" s="338">
        <f t="shared" ref="L104:L110" si="72">J104*10/3/G104</f>
        <v>3.75</v>
      </c>
      <c r="M104" s="339">
        <f t="shared" ref="M104:M110" si="73">K104*10/3/G104</f>
        <v>1.25</v>
      </c>
      <c r="N104" s="310">
        <v>0</v>
      </c>
      <c r="O104" s="333">
        <v>0</v>
      </c>
      <c r="P104" s="334">
        <v>0</v>
      </c>
      <c r="Q104" s="559">
        <v>8</v>
      </c>
      <c r="R104" s="563">
        <v>0.2</v>
      </c>
      <c r="S104" s="561">
        <v>0.4</v>
      </c>
      <c r="T104" s="356">
        <f t="shared" ref="T104:T110" si="74">J104*(O104+R104)+K104*(P104+S104)</f>
        <v>2.25</v>
      </c>
      <c r="U104" s="336">
        <f t="shared" ref="U104:U110" si="75">J104*O104+K104*P104</f>
        <v>0</v>
      </c>
      <c r="V104" s="334">
        <f t="shared" ref="V104:V110" si="76">J104*R104+K104*S104</f>
        <v>2.25</v>
      </c>
      <c r="W104" s="357">
        <f t="shared" ref="W104:W110" si="77">T104</f>
        <v>2.25</v>
      </c>
    </row>
    <row r="105" spans="1:23" outlineLevel="2">
      <c r="A105" s="576" t="s">
        <v>300</v>
      </c>
      <c r="B105" s="315" t="s">
        <v>9</v>
      </c>
      <c r="C105" s="361" t="s">
        <v>8</v>
      </c>
      <c r="D105" s="565" t="s">
        <v>908</v>
      </c>
      <c r="E105" s="565" t="s">
        <v>909</v>
      </c>
      <c r="F105" s="565" t="s">
        <v>957</v>
      </c>
      <c r="G105" s="355">
        <v>6</v>
      </c>
      <c r="H105" s="315" t="s">
        <v>32</v>
      </c>
      <c r="I105" s="575">
        <v>0.3</v>
      </c>
      <c r="J105" s="537">
        <f t="shared" ref="J105:J106" si="78">(9+$Y$30)*I105</f>
        <v>4.05</v>
      </c>
      <c r="K105" s="567">
        <f t="shared" ref="K105:K106" si="79">4.5*I105</f>
        <v>1.3499999999999999</v>
      </c>
      <c r="L105" s="338">
        <f t="shared" ref="L105:L106" si="80">J105*10/3/G105</f>
        <v>2.25</v>
      </c>
      <c r="M105" s="339">
        <f t="shared" ref="M105:M106" si="81">K105*10/3/G105</f>
        <v>0.74999999999999989</v>
      </c>
      <c r="N105" s="310">
        <v>0</v>
      </c>
      <c r="O105" s="333">
        <v>0</v>
      </c>
      <c r="P105" s="334">
        <v>0</v>
      </c>
      <c r="Q105" s="559">
        <v>8</v>
      </c>
      <c r="R105" s="563">
        <v>0.2</v>
      </c>
      <c r="S105" s="561">
        <v>0.4</v>
      </c>
      <c r="T105" s="356">
        <f t="shared" ref="T105:T106" si="82">J105*(O105+R105)+K105*(P105+S105)</f>
        <v>1.35</v>
      </c>
      <c r="U105" s="336">
        <f t="shared" ref="U105:U106" si="83">J105*O105+K105*P105</f>
        <v>0</v>
      </c>
      <c r="V105" s="334">
        <f t="shared" ref="V105:V106" si="84">J105*R105+K105*S105</f>
        <v>1.35</v>
      </c>
      <c r="W105" s="357">
        <f t="shared" ref="W105:W106" si="85">T105</f>
        <v>1.35</v>
      </c>
    </row>
    <row r="106" spans="1:23" outlineLevel="2">
      <c r="A106" s="576" t="s">
        <v>563</v>
      </c>
      <c r="B106" s="315" t="s">
        <v>9</v>
      </c>
      <c r="C106" s="361" t="s">
        <v>8</v>
      </c>
      <c r="D106" s="565" t="s">
        <v>908</v>
      </c>
      <c r="E106" s="565" t="s">
        <v>909</v>
      </c>
      <c r="F106" s="565" t="s">
        <v>957</v>
      </c>
      <c r="G106" s="355">
        <v>6</v>
      </c>
      <c r="H106" s="315" t="s">
        <v>32</v>
      </c>
      <c r="I106" s="575">
        <v>0.2</v>
      </c>
      <c r="J106" s="537">
        <f t="shared" si="78"/>
        <v>2.7</v>
      </c>
      <c r="K106" s="567">
        <f t="shared" si="79"/>
        <v>0.9</v>
      </c>
      <c r="L106" s="338">
        <f t="shared" si="80"/>
        <v>1.5</v>
      </c>
      <c r="M106" s="339">
        <f t="shared" si="81"/>
        <v>0.5</v>
      </c>
      <c r="N106" s="310">
        <v>0</v>
      </c>
      <c r="O106" s="333">
        <v>0</v>
      </c>
      <c r="P106" s="334">
        <v>0</v>
      </c>
      <c r="Q106" s="559">
        <v>8</v>
      </c>
      <c r="R106" s="563">
        <v>0.2</v>
      </c>
      <c r="S106" s="561">
        <v>0.4</v>
      </c>
      <c r="T106" s="356">
        <f t="shared" si="82"/>
        <v>0.90000000000000013</v>
      </c>
      <c r="U106" s="336">
        <f t="shared" si="83"/>
        <v>0</v>
      </c>
      <c r="V106" s="334">
        <f t="shared" si="84"/>
        <v>0.90000000000000013</v>
      </c>
      <c r="W106" s="357">
        <f t="shared" si="85"/>
        <v>0.90000000000000013</v>
      </c>
    </row>
    <row r="107" spans="1:23" outlineLevel="2">
      <c r="A107" s="576" t="s">
        <v>160</v>
      </c>
      <c r="B107" s="315" t="s">
        <v>9</v>
      </c>
      <c r="C107" s="361" t="s">
        <v>8</v>
      </c>
      <c r="D107" s="565" t="s">
        <v>908</v>
      </c>
      <c r="E107" s="565" t="s">
        <v>910</v>
      </c>
      <c r="F107" s="565" t="s">
        <v>958</v>
      </c>
      <c r="G107" s="355">
        <v>6</v>
      </c>
      <c r="H107" s="315" t="s">
        <v>32</v>
      </c>
      <c r="I107" s="575">
        <v>0.75</v>
      </c>
      <c r="J107" s="537">
        <f t="shared" si="71"/>
        <v>10.125</v>
      </c>
      <c r="K107" s="567">
        <f>4.5*I107</f>
        <v>3.375</v>
      </c>
      <c r="L107" s="338">
        <f t="shared" si="72"/>
        <v>5.625</v>
      </c>
      <c r="M107" s="339">
        <f t="shared" si="73"/>
        <v>1.875</v>
      </c>
      <c r="N107" s="310">
        <v>0</v>
      </c>
      <c r="O107" s="333">
        <v>0</v>
      </c>
      <c r="P107" s="334">
        <v>0</v>
      </c>
      <c r="Q107" s="559">
        <v>8</v>
      </c>
      <c r="R107" s="563">
        <v>0.2</v>
      </c>
      <c r="S107" s="561">
        <v>0.4</v>
      </c>
      <c r="T107" s="356">
        <f t="shared" si="74"/>
        <v>3.375</v>
      </c>
      <c r="U107" s="336">
        <f t="shared" si="75"/>
        <v>0</v>
      </c>
      <c r="V107" s="334">
        <f t="shared" si="76"/>
        <v>3.375</v>
      </c>
      <c r="W107" s="357">
        <f t="shared" si="77"/>
        <v>3.375</v>
      </c>
    </row>
    <row r="108" spans="1:23" outlineLevel="2">
      <c r="A108" s="576" t="s">
        <v>300</v>
      </c>
      <c r="B108" s="315" t="s">
        <v>9</v>
      </c>
      <c r="C108" s="361" t="s">
        <v>8</v>
      </c>
      <c r="D108" s="565" t="s">
        <v>908</v>
      </c>
      <c r="E108" s="565" t="s">
        <v>910</v>
      </c>
      <c r="F108" s="565" t="s">
        <v>958</v>
      </c>
      <c r="G108" s="355">
        <v>6</v>
      </c>
      <c r="H108" s="315" t="s">
        <v>32</v>
      </c>
      <c r="I108" s="575">
        <v>0.25</v>
      </c>
      <c r="J108" s="537">
        <f t="shared" ref="J108:J109" si="86">(9+$Y$30)*I108</f>
        <v>3.375</v>
      </c>
      <c r="K108" s="567">
        <f>4.5*I108</f>
        <v>1.125</v>
      </c>
      <c r="L108" s="338">
        <f t="shared" ref="L108:L109" si="87">J108*10/3/G108</f>
        <v>1.875</v>
      </c>
      <c r="M108" s="339">
        <f t="shared" ref="M108:M109" si="88">K108*10/3/G108</f>
        <v>0.625</v>
      </c>
      <c r="N108" s="310">
        <v>0</v>
      </c>
      <c r="O108" s="333">
        <v>0</v>
      </c>
      <c r="P108" s="334">
        <v>0</v>
      </c>
      <c r="Q108" s="559">
        <v>8</v>
      </c>
      <c r="R108" s="563">
        <v>0.2</v>
      </c>
      <c r="S108" s="561">
        <v>0.4</v>
      </c>
      <c r="T108" s="356">
        <f t="shared" ref="T108:T109" si="89">J108*(O108+R108)+K108*(P108+S108)</f>
        <v>1.125</v>
      </c>
      <c r="U108" s="336">
        <f t="shared" ref="U108:U109" si="90">J108*O108+K108*P108</f>
        <v>0</v>
      </c>
      <c r="V108" s="334">
        <f t="shared" ref="V108:V109" si="91">J108*R108+K108*S108</f>
        <v>1.125</v>
      </c>
      <c r="W108" s="357">
        <f t="shared" ref="W108:W109" si="92">T108</f>
        <v>1.125</v>
      </c>
    </row>
    <row r="109" spans="1:23" outlineLevel="2">
      <c r="A109" s="576" t="s">
        <v>563</v>
      </c>
      <c r="B109" s="315" t="s">
        <v>9</v>
      </c>
      <c r="C109" s="361" t="s">
        <v>8</v>
      </c>
      <c r="D109" s="565" t="s">
        <v>908</v>
      </c>
      <c r="E109" s="565" t="s">
        <v>910</v>
      </c>
      <c r="F109" s="565" t="s">
        <v>958</v>
      </c>
      <c r="G109" s="355">
        <v>6</v>
      </c>
      <c r="H109" s="315" t="s">
        <v>32</v>
      </c>
      <c r="I109" s="575">
        <v>0</v>
      </c>
      <c r="J109" s="537">
        <f t="shared" si="86"/>
        <v>0</v>
      </c>
      <c r="K109" s="567">
        <f>4.5*I109</f>
        <v>0</v>
      </c>
      <c r="L109" s="338">
        <f t="shared" si="87"/>
        <v>0</v>
      </c>
      <c r="M109" s="339">
        <f t="shared" si="88"/>
        <v>0</v>
      </c>
      <c r="N109" s="310">
        <v>0</v>
      </c>
      <c r="O109" s="333">
        <v>0</v>
      </c>
      <c r="P109" s="334">
        <v>0</v>
      </c>
      <c r="Q109" s="559">
        <v>8</v>
      </c>
      <c r="R109" s="563">
        <v>0.2</v>
      </c>
      <c r="S109" s="561">
        <v>0.4</v>
      </c>
      <c r="T109" s="356">
        <f t="shared" si="89"/>
        <v>0</v>
      </c>
      <c r="U109" s="336">
        <f t="shared" si="90"/>
        <v>0</v>
      </c>
      <c r="V109" s="334">
        <f t="shared" si="91"/>
        <v>0</v>
      </c>
      <c r="W109" s="357">
        <f t="shared" si="92"/>
        <v>0</v>
      </c>
    </row>
    <row r="110" spans="1:23" outlineLevel="2">
      <c r="A110" s="576" t="s">
        <v>160</v>
      </c>
      <c r="B110" s="315" t="s">
        <v>9</v>
      </c>
      <c r="C110" s="361" t="s">
        <v>8</v>
      </c>
      <c r="D110" s="565" t="s">
        <v>908</v>
      </c>
      <c r="E110" s="565" t="s">
        <v>911</v>
      </c>
      <c r="F110" s="565" t="s">
        <v>959</v>
      </c>
      <c r="G110" s="355">
        <v>6</v>
      </c>
      <c r="H110" s="315" t="s">
        <v>32</v>
      </c>
      <c r="I110" s="575">
        <v>1</v>
      </c>
      <c r="J110" s="537">
        <f>(4.5+$Y$30)*I110</f>
        <v>9</v>
      </c>
      <c r="K110" s="567">
        <f>9*I110</f>
        <v>9</v>
      </c>
      <c r="L110" s="338">
        <f t="shared" si="72"/>
        <v>5</v>
      </c>
      <c r="M110" s="339">
        <f t="shared" si="73"/>
        <v>5</v>
      </c>
      <c r="N110" s="310">
        <v>0</v>
      </c>
      <c r="O110" s="333">
        <v>0</v>
      </c>
      <c r="P110" s="334">
        <v>0</v>
      </c>
      <c r="Q110" s="559">
        <v>8</v>
      </c>
      <c r="R110" s="563">
        <v>0.2</v>
      </c>
      <c r="S110" s="561">
        <v>0.4</v>
      </c>
      <c r="T110" s="356">
        <f t="shared" si="74"/>
        <v>5.4</v>
      </c>
      <c r="U110" s="336">
        <f t="shared" si="75"/>
        <v>0</v>
      </c>
      <c r="V110" s="334">
        <f t="shared" si="76"/>
        <v>5.4</v>
      </c>
      <c r="W110" s="357">
        <f t="shared" si="77"/>
        <v>5.4</v>
      </c>
    </row>
    <row r="111" spans="1:23" outlineLevel="2">
      <c r="A111" s="326" t="s">
        <v>74</v>
      </c>
      <c r="B111" s="315" t="s">
        <v>9</v>
      </c>
      <c r="C111" s="315" t="s">
        <v>8</v>
      </c>
      <c r="D111" s="315" t="s">
        <v>23</v>
      </c>
      <c r="E111" s="315" t="s">
        <v>5</v>
      </c>
      <c r="F111" s="315" t="s">
        <v>6</v>
      </c>
      <c r="G111" s="355">
        <v>24</v>
      </c>
      <c r="H111" s="315" t="s">
        <v>7</v>
      </c>
      <c r="I111" s="329">
        <v>1</v>
      </c>
      <c r="J111" s="329">
        <f t="shared" ref="J111:J120" si="93">$Y$29</f>
        <v>1.3149999999999999</v>
      </c>
      <c r="K111" s="330">
        <v>0</v>
      </c>
      <c r="L111" s="338">
        <f t="shared" si="59"/>
        <v>0.18263888888888888</v>
      </c>
      <c r="M111" s="339">
        <f t="shared" si="60"/>
        <v>0</v>
      </c>
      <c r="N111" s="552">
        <v>3</v>
      </c>
      <c r="O111" s="545">
        <f>N111</f>
        <v>3</v>
      </c>
      <c r="P111" s="544">
        <v>0</v>
      </c>
      <c r="Q111" s="552">
        <v>4</v>
      </c>
      <c r="R111" s="545">
        <f>Q111</f>
        <v>4</v>
      </c>
      <c r="S111" s="544">
        <v>0</v>
      </c>
      <c r="T111" s="356">
        <f t="shared" si="61"/>
        <v>9.2050000000000001</v>
      </c>
      <c r="U111" s="336">
        <f t="shared" si="62"/>
        <v>3.9449999999999998</v>
      </c>
      <c r="V111" s="334">
        <f t="shared" si="63"/>
        <v>5.26</v>
      </c>
      <c r="W111" s="357">
        <f t="shared" si="64"/>
        <v>9.2050000000000001</v>
      </c>
    </row>
    <row r="112" spans="1:23" outlineLevel="2">
      <c r="A112" s="326" t="s">
        <v>110</v>
      </c>
      <c r="B112" s="315" t="s">
        <v>9</v>
      </c>
      <c r="C112" s="315" t="s">
        <v>8</v>
      </c>
      <c r="D112" s="315" t="s">
        <v>23</v>
      </c>
      <c r="E112" s="315" t="s">
        <v>5</v>
      </c>
      <c r="F112" s="315" t="s">
        <v>6</v>
      </c>
      <c r="G112" s="355">
        <v>24</v>
      </c>
      <c r="H112" s="315" t="s">
        <v>7</v>
      </c>
      <c r="I112" s="329">
        <v>1</v>
      </c>
      <c r="J112" s="329">
        <f t="shared" si="93"/>
        <v>1.3149999999999999</v>
      </c>
      <c r="K112" s="330">
        <v>0</v>
      </c>
      <c r="L112" s="338">
        <f t="shared" si="59"/>
        <v>0.18263888888888888</v>
      </c>
      <c r="M112" s="339">
        <f t="shared" si="60"/>
        <v>0</v>
      </c>
      <c r="N112" s="552">
        <v>1</v>
      </c>
      <c r="O112" s="545">
        <f t="shared" ref="O112:O120" si="94">N112</f>
        <v>1</v>
      </c>
      <c r="P112" s="544">
        <v>0</v>
      </c>
      <c r="Q112" s="552">
        <v>1</v>
      </c>
      <c r="R112" s="545">
        <f t="shared" ref="R112:R120" si="95">Q112</f>
        <v>1</v>
      </c>
      <c r="S112" s="544">
        <v>0</v>
      </c>
      <c r="T112" s="356">
        <f t="shared" si="61"/>
        <v>2.63</v>
      </c>
      <c r="U112" s="336">
        <f t="shared" si="62"/>
        <v>1.3149999999999999</v>
      </c>
      <c r="V112" s="334">
        <f t="shared" si="63"/>
        <v>1.3149999999999999</v>
      </c>
      <c r="W112" s="357">
        <f t="shared" si="64"/>
        <v>2.63</v>
      </c>
    </row>
    <row r="113" spans="1:29" outlineLevel="2">
      <c r="A113" s="326" t="s">
        <v>160</v>
      </c>
      <c r="B113" s="315" t="s">
        <v>9</v>
      </c>
      <c r="C113" s="315" t="s">
        <v>8</v>
      </c>
      <c r="D113" s="315" t="s">
        <v>23</v>
      </c>
      <c r="E113" s="315" t="s">
        <v>5</v>
      </c>
      <c r="F113" s="315" t="s">
        <v>6</v>
      </c>
      <c r="G113" s="355">
        <v>24</v>
      </c>
      <c r="H113" s="315" t="s">
        <v>7</v>
      </c>
      <c r="I113" s="329">
        <v>1</v>
      </c>
      <c r="J113" s="329">
        <f t="shared" si="93"/>
        <v>1.3149999999999999</v>
      </c>
      <c r="K113" s="330">
        <v>0</v>
      </c>
      <c r="L113" s="338">
        <f t="shared" si="59"/>
        <v>0.18263888888888888</v>
      </c>
      <c r="M113" s="339">
        <f t="shared" si="60"/>
        <v>0</v>
      </c>
      <c r="N113" s="552">
        <v>1</v>
      </c>
      <c r="O113" s="545">
        <f t="shared" si="94"/>
        <v>1</v>
      </c>
      <c r="P113" s="544">
        <v>0</v>
      </c>
      <c r="Q113" s="552">
        <v>1</v>
      </c>
      <c r="R113" s="545">
        <f t="shared" si="95"/>
        <v>1</v>
      </c>
      <c r="S113" s="544">
        <v>0</v>
      </c>
      <c r="T113" s="356">
        <f t="shared" si="61"/>
        <v>2.63</v>
      </c>
      <c r="U113" s="336">
        <f t="shared" si="62"/>
        <v>1.3149999999999999</v>
      </c>
      <c r="V113" s="334">
        <f t="shared" si="63"/>
        <v>1.3149999999999999</v>
      </c>
      <c r="W113" s="357">
        <f t="shared" si="64"/>
        <v>2.63</v>
      </c>
    </row>
    <row r="114" spans="1:29" outlineLevel="2">
      <c r="A114" s="326" t="s">
        <v>217</v>
      </c>
      <c r="B114" s="315" t="s">
        <v>9</v>
      </c>
      <c r="C114" s="315" t="s">
        <v>8</v>
      </c>
      <c r="D114" s="315" t="s">
        <v>23</v>
      </c>
      <c r="E114" s="315" t="s">
        <v>5</v>
      </c>
      <c r="F114" s="315" t="s">
        <v>6</v>
      </c>
      <c r="G114" s="355">
        <v>24</v>
      </c>
      <c r="H114" s="315" t="s">
        <v>7</v>
      </c>
      <c r="I114" s="329">
        <v>1</v>
      </c>
      <c r="J114" s="329">
        <f t="shared" si="93"/>
        <v>1.3149999999999999</v>
      </c>
      <c r="K114" s="330">
        <v>0</v>
      </c>
      <c r="L114" s="338">
        <f t="shared" si="59"/>
        <v>0.18263888888888888</v>
      </c>
      <c r="M114" s="339">
        <f t="shared" si="60"/>
        <v>0</v>
      </c>
      <c r="N114" s="552">
        <v>1</v>
      </c>
      <c r="O114" s="545">
        <f t="shared" si="94"/>
        <v>1</v>
      </c>
      <c r="P114" s="544">
        <v>0</v>
      </c>
      <c r="Q114" s="552">
        <v>1</v>
      </c>
      <c r="R114" s="545">
        <f t="shared" si="95"/>
        <v>1</v>
      </c>
      <c r="S114" s="544">
        <v>0</v>
      </c>
      <c r="T114" s="356">
        <f t="shared" si="61"/>
        <v>2.63</v>
      </c>
      <c r="U114" s="336">
        <f t="shared" si="62"/>
        <v>1.3149999999999999</v>
      </c>
      <c r="V114" s="334">
        <f t="shared" si="63"/>
        <v>1.3149999999999999</v>
      </c>
      <c r="W114" s="357">
        <f t="shared" si="64"/>
        <v>2.63</v>
      </c>
    </row>
    <row r="115" spans="1:29" outlineLevel="2">
      <c r="A115" s="326" t="s">
        <v>264</v>
      </c>
      <c r="B115" s="315" t="s">
        <v>9</v>
      </c>
      <c r="C115" s="315" t="s">
        <v>8</v>
      </c>
      <c r="D115" s="315" t="s">
        <v>23</v>
      </c>
      <c r="E115" s="315" t="s">
        <v>5</v>
      </c>
      <c r="F115" s="315" t="s">
        <v>6</v>
      </c>
      <c r="G115" s="355">
        <v>24</v>
      </c>
      <c r="H115" s="315" t="s">
        <v>7</v>
      </c>
      <c r="I115" s="329">
        <v>1</v>
      </c>
      <c r="J115" s="329">
        <f t="shared" si="93"/>
        <v>1.3149999999999999</v>
      </c>
      <c r="K115" s="330">
        <v>0</v>
      </c>
      <c r="L115" s="338">
        <f t="shared" si="59"/>
        <v>0.18263888888888888</v>
      </c>
      <c r="M115" s="339">
        <f t="shared" si="60"/>
        <v>0</v>
      </c>
      <c r="N115" s="552">
        <v>3</v>
      </c>
      <c r="O115" s="545">
        <f t="shared" si="94"/>
        <v>3</v>
      </c>
      <c r="P115" s="544">
        <v>0</v>
      </c>
      <c r="Q115" s="552">
        <v>3</v>
      </c>
      <c r="R115" s="545">
        <f t="shared" si="95"/>
        <v>3</v>
      </c>
      <c r="S115" s="544">
        <v>0</v>
      </c>
      <c r="T115" s="356">
        <f t="shared" si="61"/>
        <v>7.89</v>
      </c>
      <c r="U115" s="336">
        <f t="shared" si="62"/>
        <v>3.9449999999999998</v>
      </c>
      <c r="V115" s="334">
        <f t="shared" si="63"/>
        <v>3.9449999999999998</v>
      </c>
      <c r="W115" s="357">
        <f t="shared" si="64"/>
        <v>7.89</v>
      </c>
    </row>
    <row r="116" spans="1:29" outlineLevel="2">
      <c r="A116" s="326" t="s">
        <v>300</v>
      </c>
      <c r="B116" s="315" t="s">
        <v>9</v>
      </c>
      <c r="C116" s="315" t="s">
        <v>8</v>
      </c>
      <c r="D116" s="315" t="s">
        <v>23</v>
      </c>
      <c r="E116" s="315" t="s">
        <v>5</v>
      </c>
      <c r="F116" s="315" t="s">
        <v>6</v>
      </c>
      <c r="G116" s="355">
        <v>24</v>
      </c>
      <c r="H116" s="315" t="s">
        <v>7</v>
      </c>
      <c r="I116" s="329">
        <v>1</v>
      </c>
      <c r="J116" s="329">
        <f t="shared" si="93"/>
        <v>1.3149999999999999</v>
      </c>
      <c r="K116" s="330">
        <v>0</v>
      </c>
      <c r="L116" s="338">
        <f t="shared" si="59"/>
        <v>0.18263888888888888</v>
      </c>
      <c r="M116" s="339">
        <f t="shared" si="60"/>
        <v>0</v>
      </c>
      <c r="N116" s="552">
        <v>16</v>
      </c>
      <c r="O116" s="545">
        <f t="shared" si="94"/>
        <v>16</v>
      </c>
      <c r="P116" s="544">
        <v>0</v>
      </c>
      <c r="Q116" s="552">
        <v>16</v>
      </c>
      <c r="R116" s="545">
        <f t="shared" si="95"/>
        <v>16</v>
      </c>
      <c r="S116" s="544">
        <v>0</v>
      </c>
      <c r="T116" s="356">
        <f t="shared" si="61"/>
        <v>42.08</v>
      </c>
      <c r="U116" s="336">
        <f t="shared" si="62"/>
        <v>21.04</v>
      </c>
      <c r="V116" s="334">
        <f t="shared" si="63"/>
        <v>21.04</v>
      </c>
      <c r="W116" s="357">
        <f t="shared" si="64"/>
        <v>42.08</v>
      </c>
    </row>
    <row r="117" spans="1:29" outlineLevel="2">
      <c r="A117" s="326" t="s">
        <v>391</v>
      </c>
      <c r="B117" s="315" t="s">
        <v>9</v>
      </c>
      <c r="C117" s="315" t="s">
        <v>8</v>
      </c>
      <c r="D117" s="315" t="s">
        <v>23</v>
      </c>
      <c r="E117" s="315" t="s">
        <v>5</v>
      </c>
      <c r="F117" s="315" t="s">
        <v>6</v>
      </c>
      <c r="G117" s="355">
        <v>24</v>
      </c>
      <c r="H117" s="315" t="s">
        <v>7</v>
      </c>
      <c r="I117" s="329">
        <v>1</v>
      </c>
      <c r="J117" s="329">
        <f t="shared" si="93"/>
        <v>1.3149999999999999</v>
      </c>
      <c r="K117" s="330">
        <v>0</v>
      </c>
      <c r="L117" s="338">
        <f t="shared" si="59"/>
        <v>0.18263888888888888</v>
      </c>
      <c r="M117" s="339">
        <f t="shared" si="60"/>
        <v>0</v>
      </c>
      <c r="N117" s="552">
        <v>0</v>
      </c>
      <c r="O117" s="545">
        <f t="shared" si="94"/>
        <v>0</v>
      </c>
      <c r="P117" s="544">
        <v>0</v>
      </c>
      <c r="Q117" s="552">
        <v>1</v>
      </c>
      <c r="R117" s="545">
        <f t="shared" si="95"/>
        <v>1</v>
      </c>
      <c r="S117" s="544">
        <v>0</v>
      </c>
      <c r="T117" s="356">
        <f t="shared" si="61"/>
        <v>1.3149999999999999</v>
      </c>
      <c r="U117" s="336">
        <f t="shared" si="62"/>
        <v>0</v>
      </c>
      <c r="V117" s="334">
        <f t="shared" si="63"/>
        <v>1.3149999999999999</v>
      </c>
      <c r="W117" s="357">
        <f t="shared" si="64"/>
        <v>1.3149999999999999</v>
      </c>
    </row>
    <row r="118" spans="1:29" outlineLevel="2">
      <c r="A118" s="326" t="s">
        <v>415</v>
      </c>
      <c r="B118" s="315" t="s">
        <v>9</v>
      </c>
      <c r="C118" s="315" t="s">
        <v>8</v>
      </c>
      <c r="D118" s="315" t="s">
        <v>23</v>
      </c>
      <c r="E118" s="315" t="s">
        <v>5</v>
      </c>
      <c r="F118" s="315" t="s">
        <v>6</v>
      </c>
      <c r="G118" s="355">
        <v>24</v>
      </c>
      <c r="H118" s="315" t="s">
        <v>7</v>
      </c>
      <c r="I118" s="329">
        <v>1</v>
      </c>
      <c r="J118" s="329">
        <f t="shared" si="93"/>
        <v>1.3149999999999999</v>
      </c>
      <c r="K118" s="330">
        <v>0</v>
      </c>
      <c r="L118" s="338">
        <f t="shared" si="59"/>
        <v>0.18263888888888888</v>
      </c>
      <c r="M118" s="339">
        <f t="shared" si="60"/>
        <v>0</v>
      </c>
      <c r="N118" s="552">
        <v>0</v>
      </c>
      <c r="O118" s="545">
        <f t="shared" si="94"/>
        <v>0</v>
      </c>
      <c r="P118" s="544">
        <v>0</v>
      </c>
      <c r="Q118" s="552">
        <v>1</v>
      </c>
      <c r="R118" s="545">
        <f t="shared" si="95"/>
        <v>1</v>
      </c>
      <c r="S118" s="544">
        <v>0</v>
      </c>
      <c r="T118" s="356">
        <f t="shared" si="61"/>
        <v>1.3149999999999999</v>
      </c>
      <c r="U118" s="336">
        <f t="shared" si="62"/>
        <v>0</v>
      </c>
      <c r="V118" s="334">
        <f t="shared" si="63"/>
        <v>1.3149999999999999</v>
      </c>
      <c r="W118" s="357">
        <f t="shared" si="64"/>
        <v>1.3149999999999999</v>
      </c>
      <c r="Y118" s="47"/>
      <c r="Z118" s="69"/>
      <c r="AA118" s="70"/>
    </row>
    <row r="119" spans="1:29" outlineLevel="2">
      <c r="A119" s="326" t="s">
        <v>458</v>
      </c>
      <c r="B119" s="315" t="s">
        <v>9</v>
      </c>
      <c r="C119" s="315" t="s">
        <v>8</v>
      </c>
      <c r="D119" s="315" t="s">
        <v>23</v>
      </c>
      <c r="E119" s="315" t="s">
        <v>5</v>
      </c>
      <c r="F119" s="315" t="s">
        <v>6</v>
      </c>
      <c r="G119" s="355">
        <v>24</v>
      </c>
      <c r="H119" s="315" t="s">
        <v>7</v>
      </c>
      <c r="I119" s="329">
        <v>1</v>
      </c>
      <c r="J119" s="329">
        <f t="shared" si="93"/>
        <v>1.3149999999999999</v>
      </c>
      <c r="K119" s="330">
        <v>0</v>
      </c>
      <c r="L119" s="338">
        <f t="shared" si="59"/>
        <v>0.18263888888888888</v>
      </c>
      <c r="M119" s="339">
        <f t="shared" si="60"/>
        <v>0</v>
      </c>
      <c r="N119" s="552">
        <v>0</v>
      </c>
      <c r="O119" s="545">
        <f t="shared" si="94"/>
        <v>0</v>
      </c>
      <c r="P119" s="544">
        <v>0</v>
      </c>
      <c r="Q119" s="552">
        <v>1</v>
      </c>
      <c r="R119" s="545">
        <f t="shared" si="95"/>
        <v>1</v>
      </c>
      <c r="S119" s="544">
        <v>0</v>
      </c>
      <c r="T119" s="356">
        <f t="shared" si="61"/>
        <v>1.3149999999999999</v>
      </c>
      <c r="U119" s="336">
        <f t="shared" si="62"/>
        <v>0</v>
      </c>
      <c r="V119" s="334">
        <f t="shared" si="63"/>
        <v>1.3149999999999999</v>
      </c>
      <c r="W119" s="357">
        <f t="shared" si="64"/>
        <v>1.3149999999999999</v>
      </c>
      <c r="Y119" s="47"/>
      <c r="Z119" s="69"/>
      <c r="AA119" s="70"/>
    </row>
    <row r="120" spans="1:29" outlineLevel="2">
      <c r="A120" s="326" t="s">
        <v>542</v>
      </c>
      <c r="B120" s="315" t="s">
        <v>9</v>
      </c>
      <c r="C120" s="315" t="s">
        <v>8</v>
      </c>
      <c r="D120" s="315" t="s">
        <v>23</v>
      </c>
      <c r="E120" s="315" t="s">
        <v>5</v>
      </c>
      <c r="F120" s="315" t="s">
        <v>6</v>
      </c>
      <c r="G120" s="355">
        <v>24</v>
      </c>
      <c r="H120" s="315" t="s">
        <v>7</v>
      </c>
      <c r="I120" s="329">
        <v>1</v>
      </c>
      <c r="J120" s="329">
        <f t="shared" si="93"/>
        <v>1.3149999999999999</v>
      </c>
      <c r="K120" s="330">
        <v>0</v>
      </c>
      <c r="L120" s="338">
        <f t="shared" si="59"/>
        <v>0.18263888888888888</v>
      </c>
      <c r="M120" s="339">
        <f t="shared" si="60"/>
        <v>0</v>
      </c>
      <c r="N120" s="552">
        <v>0</v>
      </c>
      <c r="O120" s="545">
        <f t="shared" si="94"/>
        <v>0</v>
      </c>
      <c r="P120" s="544">
        <v>0</v>
      </c>
      <c r="Q120" s="552">
        <v>1</v>
      </c>
      <c r="R120" s="545">
        <f t="shared" si="95"/>
        <v>1</v>
      </c>
      <c r="S120" s="544">
        <v>0</v>
      </c>
      <c r="T120" s="356">
        <f t="shared" si="61"/>
        <v>1.3149999999999999</v>
      </c>
      <c r="U120" s="336">
        <f t="shared" si="62"/>
        <v>0</v>
      </c>
      <c r="V120" s="334">
        <f t="shared" si="63"/>
        <v>1.3149999999999999</v>
      </c>
      <c r="W120" s="357">
        <f t="shared" si="64"/>
        <v>1.3149999999999999</v>
      </c>
      <c r="Y120" s="47"/>
      <c r="Z120" s="69"/>
      <c r="AA120" s="70"/>
    </row>
    <row r="121" spans="1:29" outlineLevel="2">
      <c r="A121" s="326" t="s">
        <v>563</v>
      </c>
      <c r="B121" s="315" t="s">
        <v>9</v>
      </c>
      <c r="C121" s="315" t="s">
        <v>8</v>
      </c>
      <c r="D121" s="315" t="s">
        <v>409</v>
      </c>
      <c r="E121" s="315" t="s">
        <v>410</v>
      </c>
      <c r="F121" s="315" t="s">
        <v>411</v>
      </c>
      <c r="G121" s="355">
        <v>6</v>
      </c>
      <c r="H121" s="315" t="s">
        <v>32</v>
      </c>
      <c r="I121" s="329">
        <v>1</v>
      </c>
      <c r="J121" s="329">
        <f>(9+$Y$30)*I121</f>
        <v>13.5</v>
      </c>
      <c r="K121" s="330">
        <v>4.5</v>
      </c>
      <c r="L121" s="338">
        <f t="shared" si="59"/>
        <v>7.5</v>
      </c>
      <c r="M121" s="339">
        <f t="shared" si="60"/>
        <v>2.5</v>
      </c>
      <c r="N121" s="310">
        <v>0</v>
      </c>
      <c r="O121" s="543">
        <v>0</v>
      </c>
      <c r="P121" s="544">
        <v>0</v>
      </c>
      <c r="Q121" s="559">
        <v>6</v>
      </c>
      <c r="R121" s="563">
        <v>0.2</v>
      </c>
      <c r="S121" s="561">
        <v>0.4</v>
      </c>
      <c r="T121" s="356">
        <f t="shared" si="61"/>
        <v>4.5</v>
      </c>
      <c r="U121" s="336">
        <f t="shared" si="62"/>
        <v>0</v>
      </c>
      <c r="V121" s="334">
        <f t="shared" si="63"/>
        <v>4.5</v>
      </c>
      <c r="W121" s="357">
        <f t="shared" si="64"/>
        <v>4.5</v>
      </c>
    </row>
    <row r="122" spans="1:29" s="594" customFormat="1" outlineLevel="2">
      <c r="A122" s="578" t="s">
        <v>563</v>
      </c>
      <c r="B122" s="579" t="s">
        <v>9</v>
      </c>
      <c r="C122" s="579" t="s">
        <v>8</v>
      </c>
      <c r="D122" s="579" t="s">
        <v>412</v>
      </c>
      <c r="E122" s="579" t="s">
        <v>413</v>
      </c>
      <c r="F122" s="579" t="s">
        <v>414</v>
      </c>
      <c r="G122" s="580">
        <v>3</v>
      </c>
      <c r="H122" s="579" t="s">
        <v>32</v>
      </c>
      <c r="I122" s="581">
        <v>1</v>
      </c>
      <c r="J122" s="581">
        <v>0</v>
      </c>
      <c r="K122" s="582">
        <v>9</v>
      </c>
      <c r="L122" s="583">
        <f t="shared" si="59"/>
        <v>0</v>
      </c>
      <c r="M122" s="584">
        <f t="shared" si="60"/>
        <v>10</v>
      </c>
      <c r="N122" s="585">
        <v>0</v>
      </c>
      <c r="O122" s="586">
        <v>0</v>
      </c>
      <c r="P122" s="587">
        <v>0</v>
      </c>
      <c r="Q122" s="585">
        <v>8</v>
      </c>
      <c r="R122" s="586">
        <v>0</v>
      </c>
      <c r="S122" s="587">
        <v>0.4</v>
      </c>
      <c r="T122" s="588">
        <f t="shared" si="61"/>
        <v>3.6</v>
      </c>
      <c r="U122" s="589">
        <f t="shared" si="62"/>
        <v>0</v>
      </c>
      <c r="V122" s="587">
        <f t="shared" si="63"/>
        <v>3.6</v>
      </c>
      <c r="W122" s="590">
        <f t="shared" si="64"/>
        <v>3.6</v>
      </c>
      <c r="X122" s="591"/>
      <c r="Y122" s="591"/>
      <c r="Z122" s="592"/>
      <c r="AA122" s="593"/>
      <c r="AB122" s="593"/>
      <c r="AC122" s="592"/>
    </row>
    <row r="123" spans="1:29" outlineLevel="2">
      <c r="A123" s="326" t="s">
        <v>74</v>
      </c>
      <c r="B123" s="315" t="s">
        <v>9</v>
      </c>
      <c r="C123" s="315" t="s">
        <v>8</v>
      </c>
      <c r="D123" s="361" t="s">
        <v>29</v>
      </c>
      <c r="E123" s="315" t="s">
        <v>30</v>
      </c>
      <c r="F123" s="315" t="s">
        <v>31</v>
      </c>
      <c r="G123" s="355">
        <v>12</v>
      </c>
      <c r="H123" s="315" t="s">
        <v>32</v>
      </c>
      <c r="I123" s="329">
        <v>1</v>
      </c>
      <c r="J123" s="329">
        <f t="shared" ref="J123:J130" si="96">$Y$27</f>
        <v>0.1</v>
      </c>
      <c r="K123" s="330">
        <v>0</v>
      </c>
      <c r="L123" s="338">
        <f t="shared" si="59"/>
        <v>2.7777777777777776E-2</v>
      </c>
      <c r="M123" s="339">
        <f t="shared" si="60"/>
        <v>0</v>
      </c>
      <c r="N123" s="558">
        <v>4</v>
      </c>
      <c r="O123" s="563">
        <f t="shared" ref="O123:O130" si="97">N123</f>
        <v>4</v>
      </c>
      <c r="P123" s="561">
        <v>0</v>
      </c>
      <c r="Q123" s="559">
        <v>0</v>
      </c>
      <c r="R123" s="563">
        <f t="shared" ref="R123:R130" si="98">Q123</f>
        <v>0</v>
      </c>
      <c r="S123" s="561">
        <v>0</v>
      </c>
      <c r="T123" s="356">
        <f t="shared" si="61"/>
        <v>0.4</v>
      </c>
      <c r="U123" s="336">
        <f t="shared" si="62"/>
        <v>0.4</v>
      </c>
      <c r="V123" s="334">
        <f t="shared" si="63"/>
        <v>0</v>
      </c>
      <c r="W123" s="357">
        <f t="shared" si="64"/>
        <v>0.4</v>
      </c>
    </row>
    <row r="124" spans="1:29" outlineLevel="2">
      <c r="A124" s="326" t="s">
        <v>110</v>
      </c>
      <c r="B124" s="315" t="s">
        <v>9</v>
      </c>
      <c r="C124" s="315" t="s">
        <v>8</v>
      </c>
      <c r="D124" s="315" t="s">
        <v>29</v>
      </c>
      <c r="E124" s="315" t="s">
        <v>30</v>
      </c>
      <c r="F124" s="315" t="s">
        <v>31</v>
      </c>
      <c r="G124" s="355">
        <v>12</v>
      </c>
      <c r="H124" s="315" t="s">
        <v>32</v>
      </c>
      <c r="I124" s="329">
        <v>1</v>
      </c>
      <c r="J124" s="329">
        <f t="shared" si="96"/>
        <v>0.1</v>
      </c>
      <c r="K124" s="330">
        <v>0</v>
      </c>
      <c r="L124" s="338">
        <f t="shared" si="59"/>
        <v>2.7777777777777776E-2</v>
      </c>
      <c r="M124" s="339">
        <f t="shared" si="60"/>
        <v>0</v>
      </c>
      <c r="N124" s="558">
        <v>2</v>
      </c>
      <c r="O124" s="563">
        <f t="shared" si="97"/>
        <v>2</v>
      </c>
      <c r="P124" s="561">
        <v>0</v>
      </c>
      <c r="Q124" s="559">
        <v>0</v>
      </c>
      <c r="R124" s="563">
        <f t="shared" si="98"/>
        <v>0</v>
      </c>
      <c r="S124" s="561">
        <v>0</v>
      </c>
      <c r="T124" s="356">
        <f t="shared" si="61"/>
        <v>0.2</v>
      </c>
      <c r="U124" s="336">
        <f t="shared" si="62"/>
        <v>0.2</v>
      </c>
      <c r="V124" s="334">
        <f t="shared" si="63"/>
        <v>0</v>
      </c>
      <c r="W124" s="357">
        <f t="shared" si="64"/>
        <v>0.2</v>
      </c>
    </row>
    <row r="125" spans="1:29" outlineLevel="2">
      <c r="A125" s="326" t="s">
        <v>160</v>
      </c>
      <c r="B125" s="315" t="s">
        <v>9</v>
      </c>
      <c r="C125" s="315" t="s">
        <v>8</v>
      </c>
      <c r="D125" s="315" t="s">
        <v>29</v>
      </c>
      <c r="E125" s="315" t="s">
        <v>30</v>
      </c>
      <c r="F125" s="315" t="s">
        <v>31</v>
      </c>
      <c r="G125" s="355">
        <v>12</v>
      </c>
      <c r="H125" s="315" t="s">
        <v>32</v>
      </c>
      <c r="I125" s="329">
        <v>1</v>
      </c>
      <c r="J125" s="329">
        <f t="shared" si="96"/>
        <v>0.1</v>
      </c>
      <c r="K125" s="330">
        <v>0</v>
      </c>
      <c r="L125" s="338">
        <f t="shared" si="59"/>
        <v>2.7777777777777776E-2</v>
      </c>
      <c r="M125" s="339">
        <f t="shared" si="60"/>
        <v>0</v>
      </c>
      <c r="N125" s="558">
        <v>2</v>
      </c>
      <c r="O125" s="563">
        <f t="shared" si="97"/>
        <v>2</v>
      </c>
      <c r="P125" s="561">
        <v>0</v>
      </c>
      <c r="Q125" s="559">
        <v>0</v>
      </c>
      <c r="R125" s="563">
        <f t="shared" si="98"/>
        <v>0</v>
      </c>
      <c r="S125" s="561">
        <v>0</v>
      </c>
      <c r="T125" s="356">
        <f t="shared" si="61"/>
        <v>0.2</v>
      </c>
      <c r="U125" s="336">
        <f t="shared" si="62"/>
        <v>0.2</v>
      </c>
      <c r="V125" s="334">
        <f t="shared" si="63"/>
        <v>0</v>
      </c>
      <c r="W125" s="357">
        <f t="shared" si="64"/>
        <v>0.2</v>
      </c>
    </row>
    <row r="126" spans="1:29" outlineLevel="2">
      <c r="A126" s="326" t="s">
        <v>217</v>
      </c>
      <c r="B126" s="315" t="s">
        <v>9</v>
      </c>
      <c r="C126" s="315" t="s">
        <v>8</v>
      </c>
      <c r="D126" s="315" t="s">
        <v>29</v>
      </c>
      <c r="E126" s="315" t="s">
        <v>30</v>
      </c>
      <c r="F126" s="315" t="s">
        <v>31</v>
      </c>
      <c r="G126" s="355">
        <v>12</v>
      </c>
      <c r="H126" s="315" t="s">
        <v>32</v>
      </c>
      <c r="I126" s="329">
        <v>1</v>
      </c>
      <c r="J126" s="329">
        <f t="shared" si="96"/>
        <v>0.1</v>
      </c>
      <c r="K126" s="330">
        <v>0</v>
      </c>
      <c r="L126" s="338">
        <f t="shared" si="59"/>
        <v>2.7777777777777776E-2</v>
      </c>
      <c r="M126" s="339">
        <f t="shared" si="60"/>
        <v>0</v>
      </c>
      <c r="N126" s="558">
        <v>2</v>
      </c>
      <c r="O126" s="563">
        <f t="shared" si="97"/>
        <v>2</v>
      </c>
      <c r="P126" s="561">
        <v>0</v>
      </c>
      <c r="Q126" s="559">
        <v>0</v>
      </c>
      <c r="R126" s="563">
        <f t="shared" si="98"/>
        <v>0</v>
      </c>
      <c r="S126" s="561">
        <v>0</v>
      </c>
      <c r="T126" s="356">
        <f t="shared" si="61"/>
        <v>0.2</v>
      </c>
      <c r="U126" s="336">
        <f t="shared" si="62"/>
        <v>0.2</v>
      </c>
      <c r="V126" s="334">
        <f t="shared" si="63"/>
        <v>0</v>
      </c>
      <c r="W126" s="357">
        <f t="shared" si="64"/>
        <v>0.2</v>
      </c>
    </row>
    <row r="127" spans="1:29" outlineLevel="2">
      <c r="A127" s="326" t="s">
        <v>300</v>
      </c>
      <c r="B127" s="315" t="s">
        <v>9</v>
      </c>
      <c r="C127" s="315" t="s">
        <v>8</v>
      </c>
      <c r="D127" s="315" t="s">
        <v>29</v>
      </c>
      <c r="E127" s="315" t="s">
        <v>30</v>
      </c>
      <c r="F127" s="315" t="s">
        <v>31</v>
      </c>
      <c r="G127" s="355">
        <v>12</v>
      </c>
      <c r="H127" s="315" t="s">
        <v>32</v>
      </c>
      <c r="I127" s="329">
        <v>1</v>
      </c>
      <c r="J127" s="329">
        <f t="shared" si="96"/>
        <v>0.1</v>
      </c>
      <c r="K127" s="330">
        <v>0</v>
      </c>
      <c r="L127" s="338">
        <f t="shared" si="59"/>
        <v>2.7777777777777776E-2</v>
      </c>
      <c r="M127" s="339">
        <f t="shared" si="60"/>
        <v>0</v>
      </c>
      <c r="N127" s="558">
        <v>15</v>
      </c>
      <c r="O127" s="563">
        <f t="shared" si="97"/>
        <v>15</v>
      </c>
      <c r="P127" s="561">
        <v>0</v>
      </c>
      <c r="Q127" s="559">
        <v>5</v>
      </c>
      <c r="R127" s="563">
        <f t="shared" si="98"/>
        <v>5</v>
      </c>
      <c r="S127" s="561">
        <v>0</v>
      </c>
      <c r="T127" s="356">
        <f t="shared" si="61"/>
        <v>2</v>
      </c>
      <c r="U127" s="336">
        <f t="shared" si="62"/>
        <v>1.5</v>
      </c>
      <c r="V127" s="334">
        <f t="shared" si="63"/>
        <v>0.5</v>
      </c>
      <c r="W127" s="357">
        <f t="shared" si="64"/>
        <v>2</v>
      </c>
    </row>
    <row r="128" spans="1:29" outlineLevel="2">
      <c r="A128" s="326" t="s">
        <v>391</v>
      </c>
      <c r="B128" s="315" t="s">
        <v>9</v>
      </c>
      <c r="C128" s="315" t="s">
        <v>8</v>
      </c>
      <c r="D128" s="315" t="s">
        <v>29</v>
      </c>
      <c r="E128" s="315" t="s">
        <v>30</v>
      </c>
      <c r="F128" s="315" t="s">
        <v>31</v>
      </c>
      <c r="G128" s="355">
        <v>12</v>
      </c>
      <c r="H128" s="315" t="s">
        <v>32</v>
      </c>
      <c r="I128" s="329">
        <v>1</v>
      </c>
      <c r="J128" s="329">
        <f t="shared" si="96"/>
        <v>0.1</v>
      </c>
      <c r="K128" s="330">
        <v>0</v>
      </c>
      <c r="L128" s="338">
        <f t="shared" si="59"/>
        <v>2.7777777777777776E-2</v>
      </c>
      <c r="M128" s="339">
        <f t="shared" si="60"/>
        <v>0</v>
      </c>
      <c r="N128" s="558">
        <v>0</v>
      </c>
      <c r="O128" s="563">
        <f t="shared" si="97"/>
        <v>0</v>
      </c>
      <c r="P128" s="561">
        <v>0</v>
      </c>
      <c r="Q128" s="559">
        <v>3</v>
      </c>
      <c r="R128" s="563">
        <f t="shared" si="98"/>
        <v>3</v>
      </c>
      <c r="S128" s="561">
        <v>0</v>
      </c>
      <c r="T128" s="356">
        <f t="shared" si="61"/>
        <v>0.30000000000000004</v>
      </c>
      <c r="U128" s="336">
        <f t="shared" si="62"/>
        <v>0</v>
      </c>
      <c r="V128" s="334">
        <f t="shared" si="63"/>
        <v>0.30000000000000004</v>
      </c>
      <c r="W128" s="357">
        <f t="shared" si="64"/>
        <v>0.30000000000000004</v>
      </c>
    </row>
    <row r="129" spans="1:23" outlineLevel="2">
      <c r="A129" s="326" t="s">
        <v>458</v>
      </c>
      <c r="B129" s="315" t="s">
        <v>9</v>
      </c>
      <c r="C129" s="315" t="s">
        <v>8</v>
      </c>
      <c r="D129" s="315" t="s">
        <v>29</v>
      </c>
      <c r="E129" s="315" t="s">
        <v>30</v>
      </c>
      <c r="F129" s="315" t="s">
        <v>31</v>
      </c>
      <c r="G129" s="355">
        <v>12</v>
      </c>
      <c r="H129" s="315" t="s">
        <v>32</v>
      </c>
      <c r="I129" s="329">
        <v>1</v>
      </c>
      <c r="J129" s="329">
        <f t="shared" si="96"/>
        <v>0.1</v>
      </c>
      <c r="K129" s="330">
        <v>0</v>
      </c>
      <c r="L129" s="338">
        <f t="shared" si="59"/>
        <v>2.7777777777777776E-2</v>
      </c>
      <c r="M129" s="339">
        <f t="shared" si="60"/>
        <v>0</v>
      </c>
      <c r="N129" s="558">
        <v>0</v>
      </c>
      <c r="O129" s="563">
        <f t="shared" si="97"/>
        <v>0</v>
      </c>
      <c r="P129" s="561">
        <v>0</v>
      </c>
      <c r="Q129" s="559">
        <v>1</v>
      </c>
      <c r="R129" s="563">
        <f t="shared" si="98"/>
        <v>1</v>
      </c>
      <c r="S129" s="561">
        <v>0</v>
      </c>
      <c r="T129" s="356">
        <f t="shared" si="61"/>
        <v>0.1</v>
      </c>
      <c r="U129" s="336">
        <f t="shared" si="62"/>
        <v>0</v>
      </c>
      <c r="V129" s="334">
        <f t="shared" si="63"/>
        <v>0.1</v>
      </c>
      <c r="W129" s="357">
        <f t="shared" si="64"/>
        <v>0.1</v>
      </c>
    </row>
    <row r="130" spans="1:23" outlineLevel="2">
      <c r="A130" s="326" t="s">
        <v>541</v>
      </c>
      <c r="B130" s="315" t="s">
        <v>9</v>
      </c>
      <c r="C130" s="315" t="s">
        <v>8</v>
      </c>
      <c r="D130" s="315" t="s">
        <v>29</v>
      </c>
      <c r="E130" s="315" t="s">
        <v>30</v>
      </c>
      <c r="F130" s="315" t="s">
        <v>31</v>
      </c>
      <c r="G130" s="355">
        <v>12</v>
      </c>
      <c r="H130" s="315" t="s">
        <v>32</v>
      </c>
      <c r="I130" s="329">
        <v>1</v>
      </c>
      <c r="J130" s="329">
        <f t="shared" si="96"/>
        <v>0.1</v>
      </c>
      <c r="K130" s="330">
        <v>0</v>
      </c>
      <c r="L130" s="338">
        <f t="shared" si="59"/>
        <v>2.7777777777777776E-2</v>
      </c>
      <c r="M130" s="339">
        <f t="shared" si="60"/>
        <v>0</v>
      </c>
      <c r="N130" s="558">
        <v>0</v>
      </c>
      <c r="O130" s="563">
        <f t="shared" si="97"/>
        <v>0</v>
      </c>
      <c r="P130" s="561">
        <v>0</v>
      </c>
      <c r="Q130" s="559">
        <v>1</v>
      </c>
      <c r="R130" s="563">
        <f t="shared" si="98"/>
        <v>1</v>
      </c>
      <c r="S130" s="561">
        <v>0</v>
      </c>
      <c r="T130" s="356">
        <f t="shared" si="61"/>
        <v>0.1</v>
      </c>
      <c r="U130" s="336">
        <f t="shared" si="62"/>
        <v>0</v>
      </c>
      <c r="V130" s="334">
        <f t="shared" si="63"/>
        <v>0.1</v>
      </c>
      <c r="W130" s="357">
        <f t="shared" si="64"/>
        <v>0.1</v>
      </c>
    </row>
    <row r="131" spans="1:23" outlineLevel="1">
      <c r="A131" s="326"/>
      <c r="B131" s="315"/>
      <c r="C131" s="315" t="s">
        <v>663</v>
      </c>
      <c r="D131" s="315"/>
      <c r="E131" s="315"/>
      <c r="F131" s="315"/>
      <c r="G131" s="355"/>
      <c r="H131" s="315"/>
      <c r="I131" s="346"/>
      <c r="J131" s="329"/>
      <c r="K131" s="330"/>
      <c r="L131" s="338"/>
      <c r="M131" s="339"/>
      <c r="N131" s="310"/>
      <c r="O131" s="333"/>
      <c r="P131" s="334"/>
      <c r="Q131" s="310"/>
      <c r="R131" s="333"/>
      <c r="S131" s="334"/>
      <c r="T131" s="356"/>
      <c r="U131" s="336">
        <f>SUBTOTAL(9,U98:U130)</f>
        <v>35.375000000000007</v>
      </c>
      <c r="V131" s="334">
        <f>SUBTOTAL(9,V98:V130)</f>
        <v>77.349999999999966</v>
      </c>
      <c r="W131" s="357">
        <f>SUBTOTAL(9,W98:W130)</f>
        <v>112.72499999999999</v>
      </c>
    </row>
    <row r="132" spans="1:23" outlineLevel="2">
      <c r="A132" s="354" t="s">
        <v>160</v>
      </c>
      <c r="B132" s="315" t="s">
        <v>75</v>
      </c>
      <c r="C132" s="315" t="s">
        <v>43</v>
      </c>
      <c r="D132" s="315" t="s">
        <v>218</v>
      </c>
      <c r="E132" s="315" t="s">
        <v>219</v>
      </c>
      <c r="F132" s="315" t="s">
        <v>220</v>
      </c>
      <c r="G132" s="355">
        <v>6</v>
      </c>
      <c r="H132" s="315" t="s">
        <v>221</v>
      </c>
      <c r="I132" s="346">
        <v>0.125</v>
      </c>
      <c r="J132" s="329">
        <f>I132*13.5</f>
        <v>1.6875</v>
      </c>
      <c r="K132" s="330">
        <f>I132*4.5</f>
        <v>0.5625</v>
      </c>
      <c r="L132" s="338">
        <f t="shared" ref="L132:L140" si="99">J132*10/3/G132</f>
        <v>0.9375</v>
      </c>
      <c r="M132" s="339">
        <f t="shared" ref="M132:M140" si="100">K132*10/3/G132</f>
        <v>0.3125</v>
      </c>
      <c r="N132" s="559">
        <v>20</v>
      </c>
      <c r="O132" s="563">
        <v>0.5</v>
      </c>
      <c r="P132" s="561">
        <v>1</v>
      </c>
      <c r="Q132" s="559">
        <v>5</v>
      </c>
      <c r="R132" s="543">
        <v>0.17</v>
      </c>
      <c r="S132" s="561">
        <v>0.25</v>
      </c>
      <c r="T132" s="356">
        <f t="shared" ref="T132:T140" si="101">J132*(O132+R132)+K132*(P132+S132)</f>
        <v>1.83375</v>
      </c>
      <c r="U132" s="336">
        <f t="shared" ref="U132:U140" si="102">J132*O132+K132*P132</f>
        <v>1.40625</v>
      </c>
      <c r="V132" s="334">
        <f t="shared" ref="V132:V140" si="103">J132*R132+K132*S132</f>
        <v>0.42750000000000005</v>
      </c>
      <c r="W132" s="357">
        <f t="shared" ref="W132:W140" si="104">T132</f>
        <v>1.83375</v>
      </c>
    </row>
    <row r="133" spans="1:23" outlineLevel="2">
      <c r="A133" s="354" t="s">
        <v>217</v>
      </c>
      <c r="B133" s="315" t="s">
        <v>75</v>
      </c>
      <c r="C133" s="315" t="s">
        <v>43</v>
      </c>
      <c r="D133" s="315" t="s">
        <v>218</v>
      </c>
      <c r="E133" s="315" t="s">
        <v>219</v>
      </c>
      <c r="F133" s="315" t="s">
        <v>220</v>
      </c>
      <c r="G133" s="355">
        <v>6</v>
      </c>
      <c r="H133" s="315" t="s">
        <v>221</v>
      </c>
      <c r="I133" s="329">
        <v>0.10539999999999999</v>
      </c>
      <c r="J133" s="329">
        <f>I133*13.5</f>
        <v>1.4228999999999998</v>
      </c>
      <c r="K133" s="330">
        <f>I133*4.5</f>
        <v>0.47429999999999994</v>
      </c>
      <c r="L133" s="338">
        <f t="shared" si="99"/>
        <v>0.79049999999999987</v>
      </c>
      <c r="M133" s="339">
        <f t="shared" si="100"/>
        <v>0.26349999999999996</v>
      </c>
      <c r="N133" s="559">
        <v>20</v>
      </c>
      <c r="O133" s="563">
        <v>0.5</v>
      </c>
      <c r="P133" s="561">
        <v>1</v>
      </c>
      <c r="Q133" s="559">
        <v>5</v>
      </c>
      <c r="R133" s="543">
        <v>0.17</v>
      </c>
      <c r="S133" s="561">
        <v>0.25</v>
      </c>
      <c r="T133" s="356">
        <f t="shared" si="101"/>
        <v>1.5462179999999999</v>
      </c>
      <c r="U133" s="336">
        <f t="shared" si="102"/>
        <v>1.1857499999999999</v>
      </c>
      <c r="V133" s="334">
        <f t="shared" si="103"/>
        <v>0.36046800000000001</v>
      </c>
      <c r="W133" s="357">
        <f t="shared" si="104"/>
        <v>1.5462179999999999</v>
      </c>
    </row>
    <row r="134" spans="1:23" outlineLevel="2">
      <c r="A134" s="354" t="s">
        <v>296</v>
      </c>
      <c r="B134" s="315" t="s">
        <v>75</v>
      </c>
      <c r="C134" s="315" t="s">
        <v>43</v>
      </c>
      <c r="D134" s="315" t="s">
        <v>218</v>
      </c>
      <c r="E134" s="315" t="s">
        <v>219</v>
      </c>
      <c r="F134" s="315" t="s">
        <v>220</v>
      </c>
      <c r="G134" s="355">
        <v>6</v>
      </c>
      <c r="H134" s="315" t="s">
        <v>221</v>
      </c>
      <c r="I134" s="329">
        <v>0.28920000000000001</v>
      </c>
      <c r="J134" s="329">
        <f>I134*13.5</f>
        <v>3.9042000000000003</v>
      </c>
      <c r="K134" s="330">
        <f>I134*4.5</f>
        <v>1.3014000000000001</v>
      </c>
      <c r="L134" s="338">
        <f t="shared" si="99"/>
        <v>2.169</v>
      </c>
      <c r="M134" s="339">
        <f t="shared" si="100"/>
        <v>0.72299999999999998</v>
      </c>
      <c r="N134" s="559">
        <v>20</v>
      </c>
      <c r="O134" s="563">
        <v>0.5</v>
      </c>
      <c r="P134" s="561">
        <v>1</v>
      </c>
      <c r="Q134" s="559">
        <v>5</v>
      </c>
      <c r="R134" s="543">
        <v>0.17</v>
      </c>
      <c r="S134" s="561">
        <v>0.25</v>
      </c>
      <c r="T134" s="356">
        <f t="shared" si="101"/>
        <v>4.2425640000000007</v>
      </c>
      <c r="U134" s="336">
        <f t="shared" si="102"/>
        <v>3.2535000000000003</v>
      </c>
      <c r="V134" s="334">
        <f t="shared" si="103"/>
        <v>0.98906400000000017</v>
      </c>
      <c r="W134" s="357">
        <f t="shared" si="104"/>
        <v>4.2425640000000007</v>
      </c>
    </row>
    <row r="135" spans="1:23" outlineLevel="2">
      <c r="A135" s="354" t="s">
        <v>375</v>
      </c>
      <c r="B135" s="315" t="s">
        <v>75</v>
      </c>
      <c r="C135" s="315" t="s">
        <v>43</v>
      </c>
      <c r="D135" s="315" t="s">
        <v>218</v>
      </c>
      <c r="E135" s="315" t="s">
        <v>219</v>
      </c>
      <c r="F135" s="315" t="s">
        <v>220</v>
      </c>
      <c r="G135" s="355">
        <v>6</v>
      </c>
      <c r="H135" s="315" t="s">
        <v>221</v>
      </c>
      <c r="I135" s="329">
        <v>0.10539999999999999</v>
      </c>
      <c r="J135" s="329">
        <f>I135*13.5</f>
        <v>1.4228999999999998</v>
      </c>
      <c r="K135" s="330">
        <f>I135*4.5</f>
        <v>0.47429999999999994</v>
      </c>
      <c r="L135" s="338">
        <f t="shared" si="99"/>
        <v>0.79049999999999987</v>
      </c>
      <c r="M135" s="339">
        <f t="shared" si="100"/>
        <v>0.26349999999999996</v>
      </c>
      <c r="N135" s="559">
        <v>20</v>
      </c>
      <c r="O135" s="563">
        <v>0.5</v>
      </c>
      <c r="P135" s="561">
        <v>1</v>
      </c>
      <c r="Q135" s="559">
        <v>5</v>
      </c>
      <c r="R135" s="543">
        <v>0.17</v>
      </c>
      <c r="S135" s="561">
        <v>0.25</v>
      </c>
      <c r="T135" s="356">
        <f t="shared" si="101"/>
        <v>1.5462179999999999</v>
      </c>
      <c r="U135" s="336">
        <f t="shared" si="102"/>
        <v>1.1857499999999999</v>
      </c>
      <c r="V135" s="334">
        <f t="shared" si="103"/>
        <v>0.36046800000000001</v>
      </c>
      <c r="W135" s="357">
        <f t="shared" si="104"/>
        <v>1.5462179999999999</v>
      </c>
    </row>
    <row r="136" spans="1:23" outlineLevel="2">
      <c r="A136" s="354" t="s">
        <v>458</v>
      </c>
      <c r="B136" s="315" t="s">
        <v>75</v>
      </c>
      <c r="C136" s="315" t="s">
        <v>43</v>
      </c>
      <c r="D136" s="315" t="s">
        <v>218</v>
      </c>
      <c r="E136" s="315" t="s">
        <v>219</v>
      </c>
      <c r="F136" s="315" t="s">
        <v>220</v>
      </c>
      <c r="G136" s="355">
        <v>6</v>
      </c>
      <c r="H136" s="315" t="s">
        <v>221</v>
      </c>
      <c r="I136" s="329">
        <v>0.375</v>
      </c>
      <c r="J136" s="329">
        <f>I136*13.5</f>
        <v>5.0625</v>
      </c>
      <c r="K136" s="330">
        <f>I136*4.5</f>
        <v>1.6875</v>
      </c>
      <c r="L136" s="338">
        <f t="shared" si="99"/>
        <v>2.8125</v>
      </c>
      <c r="M136" s="339">
        <f t="shared" si="100"/>
        <v>0.9375</v>
      </c>
      <c r="N136" s="559">
        <v>20</v>
      </c>
      <c r="O136" s="563">
        <v>0.5</v>
      </c>
      <c r="P136" s="561">
        <v>1</v>
      </c>
      <c r="Q136" s="559">
        <v>5</v>
      </c>
      <c r="R136" s="543">
        <v>0.17</v>
      </c>
      <c r="S136" s="561">
        <v>0.25</v>
      </c>
      <c r="T136" s="356">
        <f t="shared" si="101"/>
        <v>5.5012500000000006</v>
      </c>
      <c r="U136" s="336">
        <f t="shared" si="102"/>
        <v>4.21875</v>
      </c>
      <c r="V136" s="334">
        <f t="shared" si="103"/>
        <v>1.2825000000000002</v>
      </c>
      <c r="W136" s="357">
        <f t="shared" si="104"/>
        <v>5.5012500000000006</v>
      </c>
    </row>
    <row r="137" spans="1:23" outlineLevel="2">
      <c r="A137" s="354" t="s">
        <v>335</v>
      </c>
      <c r="B137" s="315" t="s">
        <v>75</v>
      </c>
      <c r="C137" s="315" t="s">
        <v>43</v>
      </c>
      <c r="D137" s="315" t="s">
        <v>336</v>
      </c>
      <c r="E137" s="315" t="s">
        <v>337</v>
      </c>
      <c r="F137" s="315" t="s">
        <v>338</v>
      </c>
      <c r="G137" s="355">
        <v>6</v>
      </c>
      <c r="H137" s="315" t="s">
        <v>42</v>
      </c>
      <c r="I137" s="329">
        <v>1</v>
      </c>
      <c r="J137" s="329">
        <v>9</v>
      </c>
      <c r="K137" s="330">
        <v>9</v>
      </c>
      <c r="L137" s="338">
        <f t="shared" si="99"/>
        <v>5</v>
      </c>
      <c r="M137" s="339">
        <f t="shared" si="100"/>
        <v>5</v>
      </c>
      <c r="N137" s="559">
        <v>20</v>
      </c>
      <c r="O137" s="563">
        <v>0.5</v>
      </c>
      <c r="P137" s="561">
        <v>1</v>
      </c>
      <c r="Q137" s="552">
        <v>10</v>
      </c>
      <c r="R137" s="543">
        <v>0.17</v>
      </c>
      <c r="S137" s="544">
        <v>0.5</v>
      </c>
      <c r="T137" s="356">
        <f t="shared" si="101"/>
        <v>19.53</v>
      </c>
      <c r="U137" s="336">
        <f t="shared" si="102"/>
        <v>13.5</v>
      </c>
      <c r="V137" s="334">
        <f t="shared" si="103"/>
        <v>6.03</v>
      </c>
      <c r="W137" s="357">
        <f t="shared" si="104"/>
        <v>19.53</v>
      </c>
    </row>
    <row r="138" spans="1:23" outlineLevel="2">
      <c r="A138" s="326" t="s">
        <v>541</v>
      </c>
      <c r="B138" s="315" t="s">
        <v>75</v>
      </c>
      <c r="C138" s="315" t="s">
        <v>43</v>
      </c>
      <c r="D138" s="315" t="s">
        <v>433</v>
      </c>
      <c r="E138" s="315" t="s">
        <v>434</v>
      </c>
      <c r="F138" s="315" t="s">
        <v>435</v>
      </c>
      <c r="G138" s="355">
        <v>6</v>
      </c>
      <c r="H138" s="315" t="s">
        <v>42</v>
      </c>
      <c r="I138" s="329">
        <v>1</v>
      </c>
      <c r="J138" s="329">
        <v>18</v>
      </c>
      <c r="K138" s="330">
        <v>0</v>
      </c>
      <c r="L138" s="338">
        <f t="shared" si="99"/>
        <v>10</v>
      </c>
      <c r="M138" s="339">
        <f t="shared" si="100"/>
        <v>0</v>
      </c>
      <c r="N138" s="559">
        <v>28</v>
      </c>
      <c r="O138" s="563">
        <v>0.5</v>
      </c>
      <c r="P138" s="544">
        <v>0</v>
      </c>
      <c r="Q138" s="552">
        <v>10</v>
      </c>
      <c r="R138" s="543">
        <v>0.25</v>
      </c>
      <c r="S138" s="544">
        <v>0</v>
      </c>
      <c r="T138" s="356">
        <f t="shared" si="101"/>
        <v>13.5</v>
      </c>
      <c r="U138" s="336">
        <f t="shared" si="102"/>
        <v>9</v>
      </c>
      <c r="V138" s="334">
        <f t="shared" si="103"/>
        <v>4.5</v>
      </c>
      <c r="W138" s="357">
        <f t="shared" si="104"/>
        <v>13.5</v>
      </c>
    </row>
    <row r="139" spans="1:23" outlineLevel="2">
      <c r="A139" s="354" t="s">
        <v>296</v>
      </c>
      <c r="B139" s="315" t="s">
        <v>75</v>
      </c>
      <c r="C139" s="315" t="s">
        <v>43</v>
      </c>
      <c r="D139" s="315" t="s">
        <v>297</v>
      </c>
      <c r="E139" s="315" t="s">
        <v>298</v>
      </c>
      <c r="F139" s="315" t="s">
        <v>299</v>
      </c>
      <c r="G139" s="355">
        <v>6</v>
      </c>
      <c r="H139" s="315" t="s">
        <v>42</v>
      </c>
      <c r="I139" s="329">
        <v>1</v>
      </c>
      <c r="J139" s="329">
        <v>9</v>
      </c>
      <c r="K139" s="330">
        <v>9</v>
      </c>
      <c r="L139" s="338">
        <f t="shared" si="99"/>
        <v>5</v>
      </c>
      <c r="M139" s="339">
        <f t="shared" si="100"/>
        <v>5</v>
      </c>
      <c r="N139" s="559">
        <v>20</v>
      </c>
      <c r="O139" s="563">
        <v>0.5</v>
      </c>
      <c r="P139" s="744">
        <v>2</v>
      </c>
      <c r="Q139" s="677">
        <v>10</v>
      </c>
      <c r="R139" s="543">
        <v>0.25</v>
      </c>
      <c r="S139" s="743">
        <v>1</v>
      </c>
      <c r="T139" s="356">
        <f t="shared" si="101"/>
        <v>33.75</v>
      </c>
      <c r="U139" s="336">
        <f t="shared" si="102"/>
        <v>22.5</v>
      </c>
      <c r="V139" s="334">
        <f t="shared" si="103"/>
        <v>11.25</v>
      </c>
      <c r="W139" s="357">
        <f t="shared" si="104"/>
        <v>33.75</v>
      </c>
    </row>
    <row r="140" spans="1:23" outlineLevel="2">
      <c r="A140" s="326" t="s">
        <v>542</v>
      </c>
      <c r="B140" s="315" t="s">
        <v>75</v>
      </c>
      <c r="C140" s="315" t="s">
        <v>43</v>
      </c>
      <c r="D140" s="315" t="s">
        <v>326</v>
      </c>
      <c r="E140" s="315" t="s">
        <v>327</v>
      </c>
      <c r="F140" s="315" t="s">
        <v>328</v>
      </c>
      <c r="G140" s="355">
        <v>6</v>
      </c>
      <c r="H140" s="315" t="s">
        <v>42</v>
      </c>
      <c r="I140" s="329">
        <v>1</v>
      </c>
      <c r="J140" s="329">
        <v>15.75</v>
      </c>
      <c r="K140" s="330">
        <v>2.25</v>
      </c>
      <c r="L140" s="338">
        <f t="shared" si="99"/>
        <v>8.75</v>
      </c>
      <c r="M140" s="339">
        <f t="shared" si="100"/>
        <v>1.25</v>
      </c>
      <c r="N140" s="677">
        <v>40</v>
      </c>
      <c r="O140" s="563">
        <v>0.5</v>
      </c>
      <c r="P140" s="674">
        <v>2</v>
      </c>
      <c r="Q140" s="559">
        <v>20</v>
      </c>
      <c r="R140" s="543">
        <v>0.25</v>
      </c>
      <c r="S140" s="544">
        <v>1</v>
      </c>
      <c r="T140" s="356">
        <f t="shared" si="101"/>
        <v>18.5625</v>
      </c>
      <c r="U140" s="336">
        <f t="shared" si="102"/>
        <v>12.375</v>
      </c>
      <c r="V140" s="334">
        <f t="shared" si="103"/>
        <v>6.1875</v>
      </c>
      <c r="W140" s="357">
        <f t="shared" si="104"/>
        <v>18.5625</v>
      </c>
    </row>
    <row r="141" spans="1:23" outlineLevel="1">
      <c r="A141" s="326"/>
      <c r="B141" s="315"/>
      <c r="C141" s="315" t="s">
        <v>656</v>
      </c>
      <c r="D141" s="315"/>
      <c r="E141" s="315"/>
      <c r="F141" s="315"/>
      <c r="G141" s="355"/>
      <c r="H141" s="315"/>
      <c r="I141" s="329"/>
      <c r="J141" s="329"/>
      <c r="K141" s="330"/>
      <c r="L141" s="338"/>
      <c r="M141" s="339"/>
      <c r="N141" s="310"/>
      <c r="O141" s="333"/>
      <c r="P141" s="334"/>
      <c r="Q141" s="310"/>
      <c r="R141" s="333"/>
      <c r="S141" s="334"/>
      <c r="T141" s="356"/>
      <c r="U141" s="336">
        <f>SUBTOTAL(9,U132:U140)</f>
        <v>68.625</v>
      </c>
      <c r="V141" s="334">
        <f>SUBTOTAL(9,V132:V140)</f>
        <v>31.387500000000003</v>
      </c>
      <c r="W141" s="357">
        <f>SUBTOTAL(9,W132:W140)</f>
        <v>100.0125</v>
      </c>
    </row>
    <row r="142" spans="1:23" outlineLevel="2">
      <c r="A142" s="354" t="s">
        <v>300</v>
      </c>
      <c r="B142" s="315" t="s">
        <v>75</v>
      </c>
      <c r="C142" s="315" t="s">
        <v>14</v>
      </c>
      <c r="D142" s="315" t="s">
        <v>301</v>
      </c>
      <c r="E142" s="315" t="s">
        <v>302</v>
      </c>
      <c r="F142" s="315" t="s">
        <v>303</v>
      </c>
      <c r="G142" s="355">
        <v>6</v>
      </c>
      <c r="H142" s="315" t="s">
        <v>42</v>
      </c>
      <c r="I142" s="329">
        <v>1</v>
      </c>
      <c r="J142" s="329">
        <v>9</v>
      </c>
      <c r="K142" s="330">
        <v>9</v>
      </c>
      <c r="L142" s="338">
        <f>J142*10/3/G142</f>
        <v>5</v>
      </c>
      <c r="M142" s="339">
        <f>K142*10/3/G142</f>
        <v>5</v>
      </c>
      <c r="N142" s="552">
        <v>10</v>
      </c>
      <c r="O142" s="543">
        <v>0.4</v>
      </c>
      <c r="P142" s="544">
        <v>0.5</v>
      </c>
      <c r="Q142" s="552">
        <v>40</v>
      </c>
      <c r="R142" s="543">
        <v>1</v>
      </c>
      <c r="S142" s="544">
        <v>2</v>
      </c>
      <c r="T142" s="356">
        <f>J142*(O142+R142)+K142*(P142+S142)</f>
        <v>35.1</v>
      </c>
      <c r="U142" s="336">
        <f>J142*O142+K142*P142</f>
        <v>8.1</v>
      </c>
      <c r="V142" s="334">
        <f>J142*R142+K142*S142</f>
        <v>27</v>
      </c>
      <c r="W142" s="357">
        <f>T142</f>
        <v>35.1</v>
      </c>
    </row>
    <row r="143" spans="1:23" outlineLevel="2">
      <c r="A143" s="326" t="s">
        <v>541</v>
      </c>
      <c r="B143" s="315" t="s">
        <v>75</v>
      </c>
      <c r="C143" s="315" t="s">
        <v>14</v>
      </c>
      <c r="D143" s="315" t="s">
        <v>436</v>
      </c>
      <c r="E143" s="315" t="s">
        <v>437</v>
      </c>
      <c r="F143" s="315" t="s">
        <v>438</v>
      </c>
      <c r="G143" s="355">
        <v>6</v>
      </c>
      <c r="H143" s="315" t="s">
        <v>42</v>
      </c>
      <c r="I143" s="329">
        <v>1</v>
      </c>
      <c r="J143" s="329">
        <v>15.75</v>
      </c>
      <c r="K143" s="330">
        <v>2.25</v>
      </c>
      <c r="L143" s="338">
        <f>J143*10/3/G143</f>
        <v>8.75</v>
      </c>
      <c r="M143" s="339">
        <f>K143*10/3/G143</f>
        <v>1.25</v>
      </c>
      <c r="N143" s="552">
        <v>20</v>
      </c>
      <c r="O143" s="543">
        <v>0.33</v>
      </c>
      <c r="P143" s="544">
        <v>1</v>
      </c>
      <c r="Q143" s="552">
        <v>30</v>
      </c>
      <c r="R143" s="543">
        <v>0.75</v>
      </c>
      <c r="S143" s="561">
        <v>2</v>
      </c>
      <c r="T143" s="356">
        <f>J143*(O143+R143)+K143*(P143+S143)</f>
        <v>23.76</v>
      </c>
      <c r="U143" s="336">
        <f>J143*O143+K143*P143</f>
        <v>7.4475000000000007</v>
      </c>
      <c r="V143" s="334">
        <f>J143*R143+K143*S143</f>
        <v>16.3125</v>
      </c>
      <c r="W143" s="357">
        <f>T143</f>
        <v>23.76</v>
      </c>
    </row>
    <row r="144" spans="1:23" outlineLevel="2">
      <c r="A144" s="326" t="s">
        <v>541</v>
      </c>
      <c r="B144" s="315" t="s">
        <v>75</v>
      </c>
      <c r="C144" s="315" t="s">
        <v>14</v>
      </c>
      <c r="D144" s="315" t="s">
        <v>439</v>
      </c>
      <c r="E144" s="315" t="s">
        <v>440</v>
      </c>
      <c r="F144" s="315" t="s">
        <v>441</v>
      </c>
      <c r="G144" s="355">
        <v>6</v>
      </c>
      <c r="H144" s="315" t="s">
        <v>42</v>
      </c>
      <c r="I144" s="329">
        <v>1</v>
      </c>
      <c r="J144" s="329">
        <v>15.75</v>
      </c>
      <c r="K144" s="330">
        <v>2.25</v>
      </c>
      <c r="L144" s="338">
        <f>J144*10/3/G144</f>
        <v>8.75</v>
      </c>
      <c r="M144" s="339">
        <f>K144*10/3/G144</f>
        <v>1.25</v>
      </c>
      <c r="N144" s="552">
        <v>20</v>
      </c>
      <c r="O144" s="543">
        <v>0.5</v>
      </c>
      <c r="P144" s="544">
        <v>1</v>
      </c>
      <c r="Q144" s="552">
        <v>20</v>
      </c>
      <c r="R144" s="563">
        <v>0.5</v>
      </c>
      <c r="S144" s="544">
        <v>1</v>
      </c>
      <c r="T144" s="356">
        <f>J144*(O144+R144)+K144*(P144+S144)</f>
        <v>20.25</v>
      </c>
      <c r="U144" s="336">
        <f>J144*O144+K144*P144</f>
        <v>10.125</v>
      </c>
      <c r="V144" s="334">
        <f>J144*R144+K144*S144</f>
        <v>10.125</v>
      </c>
      <c r="W144" s="357">
        <f>T144</f>
        <v>20.25</v>
      </c>
    </row>
    <row r="145" spans="1:25" outlineLevel="2">
      <c r="A145" s="326" t="s">
        <v>542</v>
      </c>
      <c r="B145" s="315" t="s">
        <v>75</v>
      </c>
      <c r="C145" s="315" t="s">
        <v>14</v>
      </c>
      <c r="D145" s="315" t="s">
        <v>329</v>
      </c>
      <c r="E145" s="315" t="s">
        <v>330</v>
      </c>
      <c r="F145" s="315" t="s">
        <v>331</v>
      </c>
      <c r="G145" s="355">
        <v>6</v>
      </c>
      <c r="H145" s="315" t="s">
        <v>42</v>
      </c>
      <c r="I145" s="329">
        <v>1</v>
      </c>
      <c r="J145" s="329">
        <v>15.75</v>
      </c>
      <c r="K145" s="330">
        <v>2.25</v>
      </c>
      <c r="L145" s="338">
        <f>J145*10/3/G145</f>
        <v>8.75</v>
      </c>
      <c r="M145" s="339">
        <f>K145*10/3/G145</f>
        <v>1.25</v>
      </c>
      <c r="N145" s="552">
        <v>10</v>
      </c>
      <c r="O145" s="543">
        <v>0.4</v>
      </c>
      <c r="P145" s="544">
        <v>0.5</v>
      </c>
      <c r="Q145" s="552">
        <v>30</v>
      </c>
      <c r="R145" s="673">
        <v>1</v>
      </c>
      <c r="S145" s="674">
        <v>2</v>
      </c>
      <c r="T145" s="356">
        <f>J145*(O145+R145)+K145*(P145+S145)</f>
        <v>27.674999999999997</v>
      </c>
      <c r="U145" s="336">
        <f>J145*O145+K145*P145</f>
        <v>7.4250000000000007</v>
      </c>
      <c r="V145" s="334">
        <f>J145*R145+K145*S145</f>
        <v>20.25</v>
      </c>
      <c r="W145" s="357">
        <f>T145</f>
        <v>27.674999999999997</v>
      </c>
    </row>
    <row r="146" spans="1:25" outlineLevel="2">
      <c r="A146" s="354" t="s">
        <v>74</v>
      </c>
      <c r="B146" s="315" t="s">
        <v>75</v>
      </c>
      <c r="C146" s="315" t="s">
        <v>14</v>
      </c>
      <c r="D146" s="315" t="s">
        <v>76</v>
      </c>
      <c r="E146" s="315" t="s">
        <v>77</v>
      </c>
      <c r="F146" s="315" t="s">
        <v>78</v>
      </c>
      <c r="G146" s="355">
        <v>6</v>
      </c>
      <c r="H146" s="315" t="s">
        <v>79</v>
      </c>
      <c r="I146" s="329">
        <v>1</v>
      </c>
      <c r="J146" s="329">
        <v>9</v>
      </c>
      <c r="K146" s="330">
        <v>9</v>
      </c>
      <c r="L146" s="338">
        <f>J146*10/3/G146</f>
        <v>5</v>
      </c>
      <c r="M146" s="339">
        <f>K146*10/3/G146</f>
        <v>5</v>
      </c>
      <c r="N146" s="552">
        <v>15</v>
      </c>
      <c r="O146" s="543">
        <v>0.33</v>
      </c>
      <c r="P146" s="544">
        <v>1</v>
      </c>
      <c r="Q146" s="552">
        <v>30</v>
      </c>
      <c r="R146" s="548">
        <v>1</v>
      </c>
      <c r="S146" s="544">
        <v>2</v>
      </c>
      <c r="T146" s="356">
        <f>J146*(O146+R146)+K146*(P146+S146)</f>
        <v>38.97</v>
      </c>
      <c r="U146" s="336">
        <f>J146*O146+K146*P146</f>
        <v>11.97</v>
      </c>
      <c r="V146" s="334">
        <f>J146*R146+K146*S146</f>
        <v>27</v>
      </c>
      <c r="W146" s="357">
        <f>T146</f>
        <v>38.97</v>
      </c>
      <c r="X146" s="42">
        <f>34.47</f>
        <v>34.47</v>
      </c>
      <c r="Y146" s="42">
        <f>W146-X146</f>
        <v>4.5</v>
      </c>
    </row>
    <row r="147" spans="1:25" outlineLevel="1">
      <c r="A147" s="354"/>
      <c r="B147" s="315"/>
      <c r="C147" s="315" t="s">
        <v>657</v>
      </c>
      <c r="D147" s="315"/>
      <c r="E147" s="315"/>
      <c r="F147" s="315"/>
      <c r="G147" s="355"/>
      <c r="H147" s="315"/>
      <c r="I147" s="329"/>
      <c r="J147" s="329"/>
      <c r="K147" s="330"/>
      <c r="L147" s="338"/>
      <c r="M147" s="339"/>
      <c r="N147" s="310"/>
      <c r="O147" s="333"/>
      <c r="P147" s="334"/>
      <c r="Q147" s="310"/>
      <c r="R147" s="333"/>
      <c r="S147" s="334"/>
      <c r="T147" s="356"/>
      <c r="U147" s="336">
        <f>SUBTOTAL(9,U142:U146)</f>
        <v>45.067499999999995</v>
      </c>
      <c r="V147" s="334">
        <f>SUBTOTAL(9,V142:V146)</f>
        <v>100.6875</v>
      </c>
      <c r="W147" s="357">
        <f>SUBTOTAL(9,W142:W146)</f>
        <v>145.755</v>
      </c>
    </row>
    <row r="148" spans="1:25" outlineLevel="2">
      <c r="A148" s="354" t="s">
        <v>391</v>
      </c>
      <c r="B148" s="315" t="s">
        <v>75</v>
      </c>
      <c r="C148" s="315" t="s">
        <v>18</v>
      </c>
      <c r="D148" s="315" t="s">
        <v>392</v>
      </c>
      <c r="E148" s="315" t="s">
        <v>393</v>
      </c>
      <c r="F148" s="315" t="s">
        <v>394</v>
      </c>
      <c r="G148" s="355">
        <v>6</v>
      </c>
      <c r="H148" s="315" t="s">
        <v>42</v>
      </c>
      <c r="I148" s="329">
        <v>1</v>
      </c>
      <c r="J148" s="329">
        <v>9</v>
      </c>
      <c r="K148" s="330">
        <v>9</v>
      </c>
      <c r="L148" s="338">
        <f>J148*10/3/G148</f>
        <v>5</v>
      </c>
      <c r="M148" s="339">
        <f>K148*10/3/G148</f>
        <v>5</v>
      </c>
      <c r="N148" s="552">
        <v>30</v>
      </c>
      <c r="O148" s="563">
        <v>0.5</v>
      </c>
      <c r="P148" s="544">
        <v>1</v>
      </c>
      <c r="Q148" s="310">
        <v>0</v>
      </c>
      <c r="R148" s="333">
        <v>0</v>
      </c>
      <c r="S148" s="334">
        <v>0</v>
      </c>
      <c r="T148" s="356">
        <f>J148*(O148+R148)+K148*(P148+S148)</f>
        <v>13.5</v>
      </c>
      <c r="U148" s="336">
        <f>J148*O148+K148*P148</f>
        <v>13.5</v>
      </c>
      <c r="V148" s="334">
        <f>J148*R148+K148*S148</f>
        <v>0</v>
      </c>
      <c r="W148" s="357">
        <f>T148</f>
        <v>13.5</v>
      </c>
    </row>
    <row r="149" spans="1:25" outlineLevel="2">
      <c r="A149" s="326" t="s">
        <v>541</v>
      </c>
      <c r="B149" s="315" t="s">
        <v>75</v>
      </c>
      <c r="C149" s="315" t="s">
        <v>18</v>
      </c>
      <c r="D149" s="315" t="s">
        <v>442</v>
      </c>
      <c r="E149" s="315" t="s">
        <v>443</v>
      </c>
      <c r="F149" s="315" t="s">
        <v>444</v>
      </c>
      <c r="G149" s="355">
        <v>6</v>
      </c>
      <c r="H149" s="315" t="s">
        <v>42</v>
      </c>
      <c r="I149" s="329">
        <v>1</v>
      </c>
      <c r="J149" s="329">
        <v>13.5</v>
      </c>
      <c r="K149" s="330">
        <v>4.5</v>
      </c>
      <c r="L149" s="338">
        <f>J149*10/3/G149</f>
        <v>7.5</v>
      </c>
      <c r="M149" s="339">
        <f>K149*10/3/G149</f>
        <v>2.5</v>
      </c>
      <c r="N149" s="552">
        <v>40</v>
      </c>
      <c r="O149" s="563">
        <v>0.5</v>
      </c>
      <c r="P149" s="544">
        <v>2</v>
      </c>
      <c r="Q149" s="310">
        <v>0</v>
      </c>
      <c r="R149" s="333">
        <v>0</v>
      </c>
      <c r="S149" s="334">
        <v>0</v>
      </c>
      <c r="T149" s="356">
        <f>J149*(O149+R149)+K149*(P149+S149)</f>
        <v>15.75</v>
      </c>
      <c r="U149" s="336">
        <f>J149*O149+K149*P149</f>
        <v>15.75</v>
      </c>
      <c r="V149" s="334">
        <f>J149*R149+K149*S149</f>
        <v>0</v>
      </c>
      <c r="W149" s="357">
        <f>T149</f>
        <v>15.75</v>
      </c>
    </row>
    <row r="150" spans="1:25" outlineLevel="2">
      <c r="A150" s="354" t="s">
        <v>160</v>
      </c>
      <c r="B150" s="315" t="s">
        <v>75</v>
      </c>
      <c r="C150" s="315" t="s">
        <v>18</v>
      </c>
      <c r="D150" s="315" t="s">
        <v>161</v>
      </c>
      <c r="E150" s="315" t="s">
        <v>162</v>
      </c>
      <c r="F150" s="315" t="s">
        <v>163</v>
      </c>
      <c r="G150" s="355">
        <v>6</v>
      </c>
      <c r="H150" s="315" t="s">
        <v>79</v>
      </c>
      <c r="I150" s="329">
        <v>1</v>
      </c>
      <c r="J150" s="329">
        <v>13.5</v>
      </c>
      <c r="K150" s="330">
        <v>4.5</v>
      </c>
      <c r="L150" s="338">
        <f>J150*10/3/G150</f>
        <v>7.5</v>
      </c>
      <c r="M150" s="339">
        <f>K150*10/3/G150</f>
        <v>2.5</v>
      </c>
      <c r="N150" s="559">
        <v>24</v>
      </c>
      <c r="O150" s="563">
        <v>0.5</v>
      </c>
      <c r="P150" s="544">
        <v>2</v>
      </c>
      <c r="Q150" s="310">
        <v>0</v>
      </c>
      <c r="R150" s="333">
        <v>0</v>
      </c>
      <c r="S150" s="334">
        <v>0</v>
      </c>
      <c r="T150" s="356">
        <f>J150*(O150+R150)+K150*(P150+S150)</f>
        <v>15.75</v>
      </c>
      <c r="U150" s="336">
        <f>J150*O150+K150*P150</f>
        <v>15.75</v>
      </c>
      <c r="V150" s="334">
        <f>J150*R150+K150*S150</f>
        <v>0</v>
      </c>
      <c r="W150" s="357">
        <f>T150</f>
        <v>15.75</v>
      </c>
    </row>
    <row r="151" spans="1:25" outlineLevel="2">
      <c r="A151" s="354" t="s">
        <v>375</v>
      </c>
      <c r="B151" s="315" t="s">
        <v>75</v>
      </c>
      <c r="C151" s="315" t="s">
        <v>18</v>
      </c>
      <c r="D151" s="315" t="s">
        <v>376</v>
      </c>
      <c r="E151" s="315" t="s">
        <v>377</v>
      </c>
      <c r="F151" s="315" t="s">
        <v>378</v>
      </c>
      <c r="G151" s="355">
        <v>6</v>
      </c>
      <c r="H151" s="315" t="s">
        <v>79</v>
      </c>
      <c r="I151" s="329">
        <v>1</v>
      </c>
      <c r="J151" s="329">
        <v>15.75</v>
      </c>
      <c r="K151" s="330">
        <v>2.25</v>
      </c>
      <c r="L151" s="338">
        <f>J151*10/3/G151</f>
        <v>8.75</v>
      </c>
      <c r="M151" s="339">
        <f>K151*10/3/G151</f>
        <v>1.25</v>
      </c>
      <c r="N151" s="552">
        <v>30</v>
      </c>
      <c r="O151" s="563">
        <v>0.5</v>
      </c>
      <c r="P151" s="544">
        <v>2</v>
      </c>
      <c r="Q151" s="310">
        <v>0</v>
      </c>
      <c r="R151" s="333">
        <v>0</v>
      </c>
      <c r="S151" s="334">
        <v>0</v>
      </c>
      <c r="T151" s="356">
        <f>J151*(O151+R151)+K151*(P151+S151)</f>
        <v>12.375</v>
      </c>
      <c r="U151" s="336">
        <f>J151*O151+K151*P151</f>
        <v>12.375</v>
      </c>
      <c r="V151" s="334">
        <f>J151*R151+K151*S151</f>
        <v>0</v>
      </c>
      <c r="W151" s="357">
        <f>T151</f>
        <v>12.375</v>
      </c>
    </row>
    <row r="152" spans="1:25" outlineLevel="2">
      <c r="A152" s="354" t="s">
        <v>375</v>
      </c>
      <c r="B152" s="315" t="s">
        <v>75</v>
      </c>
      <c r="C152" s="315" t="s">
        <v>18</v>
      </c>
      <c r="D152" s="315" t="s">
        <v>379</v>
      </c>
      <c r="E152" s="315" t="s">
        <v>380</v>
      </c>
      <c r="F152" s="315" t="s">
        <v>381</v>
      </c>
      <c r="G152" s="355">
        <v>6</v>
      </c>
      <c r="H152" s="315" t="s">
        <v>79</v>
      </c>
      <c r="I152" s="329">
        <v>1</v>
      </c>
      <c r="J152" s="329">
        <v>15.75</v>
      </c>
      <c r="K152" s="330">
        <v>2.25</v>
      </c>
      <c r="L152" s="338">
        <f>J152*10/3/G152</f>
        <v>8.75</v>
      </c>
      <c r="M152" s="339">
        <f>K152*10/3/G152</f>
        <v>1.25</v>
      </c>
      <c r="N152" s="552">
        <v>30</v>
      </c>
      <c r="O152" s="563">
        <v>0.5</v>
      </c>
      <c r="P152" s="544">
        <v>2</v>
      </c>
      <c r="Q152" s="310">
        <v>0</v>
      </c>
      <c r="R152" s="333">
        <v>0</v>
      </c>
      <c r="S152" s="334">
        <v>0</v>
      </c>
      <c r="T152" s="356">
        <f>J152*(O152+R152)+K152*(P152+S152)</f>
        <v>12.375</v>
      </c>
      <c r="U152" s="336">
        <f>J152*O152+K152*P152</f>
        <v>12.375</v>
      </c>
      <c r="V152" s="334">
        <f>J152*R152+K152*S152</f>
        <v>0</v>
      </c>
      <c r="W152" s="357">
        <f>T152</f>
        <v>12.375</v>
      </c>
    </row>
    <row r="153" spans="1:25" outlineLevel="1">
      <c r="A153" s="354"/>
      <c r="B153" s="315"/>
      <c r="C153" s="315" t="s">
        <v>658</v>
      </c>
      <c r="D153" s="315"/>
      <c r="E153" s="315"/>
      <c r="F153" s="315"/>
      <c r="G153" s="355"/>
      <c r="H153" s="315"/>
      <c r="I153" s="329"/>
      <c r="J153" s="329"/>
      <c r="K153" s="330"/>
      <c r="L153" s="338"/>
      <c r="M153" s="339"/>
      <c r="N153" s="310"/>
      <c r="O153" s="333"/>
      <c r="P153" s="334"/>
      <c r="Q153" s="310"/>
      <c r="R153" s="333"/>
      <c r="S153" s="334"/>
      <c r="T153" s="356"/>
      <c r="U153" s="336">
        <f>SUBTOTAL(9,U148:U152)</f>
        <v>69.75</v>
      </c>
      <c r="V153" s="334">
        <f>SUBTOTAL(9,V148:V152)</f>
        <v>0</v>
      </c>
      <c r="W153" s="357">
        <f>SUBTOTAL(9,W148:W152)</f>
        <v>69.75</v>
      </c>
    </row>
    <row r="154" spans="1:25" outlineLevel="2">
      <c r="A154" s="354" t="s">
        <v>110</v>
      </c>
      <c r="B154" s="315" t="s">
        <v>75</v>
      </c>
      <c r="C154" s="315" t="s">
        <v>56</v>
      </c>
      <c r="D154" s="315" t="s">
        <v>111</v>
      </c>
      <c r="E154" s="315" t="s">
        <v>112</v>
      </c>
      <c r="F154" s="315" t="s">
        <v>113</v>
      </c>
      <c r="G154" s="355">
        <v>6</v>
      </c>
      <c r="H154" s="315" t="s">
        <v>79</v>
      </c>
      <c r="I154" s="329">
        <v>1</v>
      </c>
      <c r="J154" s="329">
        <v>6.75</v>
      </c>
      <c r="K154" s="330">
        <v>11.25</v>
      </c>
      <c r="L154" s="338">
        <f>J154*10/3/G154</f>
        <v>3.75</v>
      </c>
      <c r="M154" s="339">
        <f>K154*10/3/G154</f>
        <v>6.25</v>
      </c>
      <c r="N154" s="310">
        <v>0</v>
      </c>
      <c r="O154" s="333">
        <v>0</v>
      </c>
      <c r="P154" s="334">
        <v>0</v>
      </c>
      <c r="Q154" s="552">
        <v>40</v>
      </c>
      <c r="R154" s="563">
        <v>0.75</v>
      </c>
      <c r="S154" s="544">
        <v>2</v>
      </c>
      <c r="T154" s="356">
        <f>J154*(O154+R154)+K154*(P154+S154)</f>
        <v>27.5625</v>
      </c>
      <c r="U154" s="336">
        <f>J154*O154+K154*P154</f>
        <v>0</v>
      </c>
      <c r="V154" s="334">
        <f>J154*R154+K154*S154</f>
        <v>27.5625</v>
      </c>
      <c r="W154" s="357">
        <f>T154</f>
        <v>27.5625</v>
      </c>
    </row>
    <row r="155" spans="1:25" outlineLevel="2">
      <c r="A155" s="354" t="s">
        <v>264</v>
      </c>
      <c r="B155" s="315" t="s">
        <v>75</v>
      </c>
      <c r="C155" s="315" t="s">
        <v>56</v>
      </c>
      <c r="D155" s="315" t="s">
        <v>265</v>
      </c>
      <c r="E155" s="315" t="s">
        <v>266</v>
      </c>
      <c r="F155" s="315" t="s">
        <v>267</v>
      </c>
      <c r="G155" s="355">
        <v>6</v>
      </c>
      <c r="H155" s="315" t="s">
        <v>79</v>
      </c>
      <c r="I155" s="329">
        <v>1</v>
      </c>
      <c r="J155" s="329">
        <v>15.75</v>
      </c>
      <c r="K155" s="330">
        <v>2.25</v>
      </c>
      <c r="L155" s="338">
        <f>J155*10/3/G155</f>
        <v>8.75</v>
      </c>
      <c r="M155" s="339">
        <f>K155*10/3/G155</f>
        <v>1.25</v>
      </c>
      <c r="N155" s="310">
        <v>0</v>
      </c>
      <c r="O155" s="333">
        <v>0</v>
      </c>
      <c r="P155" s="334">
        <v>0</v>
      </c>
      <c r="Q155" s="552">
        <v>40</v>
      </c>
      <c r="R155" s="543">
        <v>0.75</v>
      </c>
      <c r="S155" s="544">
        <v>2</v>
      </c>
      <c r="T155" s="356">
        <f>J155*(O155+R155)+K155*(P155+S155)</f>
        <v>16.3125</v>
      </c>
      <c r="U155" s="336">
        <f>J155*O155+K155*P155</f>
        <v>0</v>
      </c>
      <c r="V155" s="334">
        <f>J155*R155+K155*S155</f>
        <v>16.3125</v>
      </c>
      <c r="W155" s="357">
        <f>T155</f>
        <v>16.3125</v>
      </c>
    </row>
    <row r="156" spans="1:25" outlineLevel="2">
      <c r="A156" s="354" t="s">
        <v>217</v>
      </c>
      <c r="B156" s="315" t="s">
        <v>75</v>
      </c>
      <c r="C156" s="315" t="s">
        <v>56</v>
      </c>
      <c r="D156" s="315" t="s">
        <v>225</v>
      </c>
      <c r="E156" s="315" t="s">
        <v>226</v>
      </c>
      <c r="F156" s="315" t="s">
        <v>227</v>
      </c>
      <c r="G156" s="355">
        <v>6</v>
      </c>
      <c r="H156" s="315" t="s">
        <v>79</v>
      </c>
      <c r="I156" s="329">
        <v>1</v>
      </c>
      <c r="J156" s="329">
        <v>13.5</v>
      </c>
      <c r="K156" s="330">
        <v>4.5</v>
      </c>
      <c r="L156" s="338">
        <f>J156*10/3/G156</f>
        <v>7.5</v>
      </c>
      <c r="M156" s="339">
        <f>K156*10/3/G156</f>
        <v>2.5</v>
      </c>
      <c r="N156" s="310">
        <v>0</v>
      </c>
      <c r="O156" s="333">
        <v>0</v>
      </c>
      <c r="P156" s="334">
        <v>0</v>
      </c>
      <c r="Q156" s="559">
        <v>34</v>
      </c>
      <c r="R156" s="543">
        <v>0.75</v>
      </c>
      <c r="S156" s="544">
        <v>2</v>
      </c>
      <c r="T156" s="356">
        <f>J156*(O156+R156)+K156*(P156+S156)</f>
        <v>19.125</v>
      </c>
      <c r="U156" s="336">
        <f>J156*O156+K156*P156</f>
        <v>0</v>
      </c>
      <c r="V156" s="334">
        <f>J156*R156+K156*S156</f>
        <v>19.125</v>
      </c>
      <c r="W156" s="357">
        <f>T156</f>
        <v>19.125</v>
      </c>
    </row>
    <row r="157" spans="1:25" outlineLevel="2">
      <c r="A157" s="354" t="s">
        <v>160</v>
      </c>
      <c r="B157" s="315" t="s">
        <v>75</v>
      </c>
      <c r="C157" s="315" t="s">
        <v>56</v>
      </c>
      <c r="D157" s="315" t="s">
        <v>173</v>
      </c>
      <c r="E157" s="315" t="s">
        <v>174</v>
      </c>
      <c r="F157" s="315" t="s">
        <v>175</v>
      </c>
      <c r="G157" s="355">
        <v>6</v>
      </c>
      <c r="H157" s="315" t="s">
        <v>13</v>
      </c>
      <c r="I157" s="329">
        <v>1</v>
      </c>
      <c r="J157" s="329">
        <v>13.5</v>
      </c>
      <c r="K157" s="330">
        <v>4.5</v>
      </c>
      <c r="L157" s="338">
        <f>J157*10/3/G157</f>
        <v>7.5</v>
      </c>
      <c r="M157" s="339">
        <f>K157*10/3/G157</f>
        <v>2.5</v>
      </c>
      <c r="N157" s="310">
        <v>0</v>
      </c>
      <c r="O157" s="333">
        <v>0</v>
      </c>
      <c r="P157" s="334">
        <v>0</v>
      </c>
      <c r="Q157" s="677">
        <v>18</v>
      </c>
      <c r="R157" s="543">
        <v>1</v>
      </c>
      <c r="S157" s="674">
        <v>2</v>
      </c>
      <c r="T157" s="356">
        <f>J157*(O157+R157)+K157*(P157+S157)</f>
        <v>22.5</v>
      </c>
      <c r="U157" s="336">
        <f>J157*O157+K157*P157</f>
        <v>0</v>
      </c>
      <c r="V157" s="334">
        <f>J157*R157+K157*S157</f>
        <v>22.5</v>
      </c>
      <c r="W157" s="357">
        <f>T157</f>
        <v>22.5</v>
      </c>
    </row>
    <row r="158" spans="1:25" outlineLevel="2">
      <c r="A158" s="354" t="s">
        <v>160</v>
      </c>
      <c r="B158" s="315" t="s">
        <v>75</v>
      </c>
      <c r="C158" s="315" t="s">
        <v>56</v>
      </c>
      <c r="D158" s="315" t="s">
        <v>176</v>
      </c>
      <c r="E158" s="315" t="s">
        <v>177</v>
      </c>
      <c r="F158" s="315" t="s">
        <v>178</v>
      </c>
      <c r="G158" s="355">
        <v>6</v>
      </c>
      <c r="H158" s="315" t="s">
        <v>13</v>
      </c>
      <c r="I158" s="329">
        <v>1</v>
      </c>
      <c r="J158" s="329">
        <v>13.5</v>
      </c>
      <c r="K158" s="330">
        <v>4.5</v>
      </c>
      <c r="L158" s="338">
        <f>J158*10/3/G158</f>
        <v>7.5</v>
      </c>
      <c r="M158" s="339">
        <f>K158*10/3/G158</f>
        <v>2.5</v>
      </c>
      <c r="N158" s="310" t="s">
        <v>912</v>
      </c>
      <c r="O158" s="333">
        <v>0</v>
      </c>
      <c r="P158" s="334">
        <v>0</v>
      </c>
      <c r="Q158" s="677">
        <v>15</v>
      </c>
      <c r="R158" s="543">
        <v>1</v>
      </c>
      <c r="S158" s="674">
        <v>1</v>
      </c>
      <c r="T158" s="356">
        <f>J158*(O158+R158)+K158*(P158+S158)</f>
        <v>18</v>
      </c>
      <c r="U158" s="336">
        <f>J158*O158+K158*P158</f>
        <v>0</v>
      </c>
      <c r="V158" s="334">
        <f>J158*R158+K158*S158</f>
        <v>18</v>
      </c>
      <c r="W158" s="357">
        <f>T158</f>
        <v>18</v>
      </c>
    </row>
    <row r="159" spans="1:25" outlineLevel="1">
      <c r="A159" s="354"/>
      <c r="B159" s="315"/>
      <c r="C159" s="315" t="s">
        <v>659</v>
      </c>
      <c r="D159" s="315"/>
      <c r="E159" s="315"/>
      <c r="F159" s="315"/>
      <c r="G159" s="355"/>
      <c r="H159" s="315"/>
      <c r="I159" s="329"/>
      <c r="J159" s="329"/>
      <c r="K159" s="330"/>
      <c r="L159" s="338"/>
      <c r="M159" s="339"/>
      <c r="N159" s="310"/>
      <c r="O159" s="333"/>
      <c r="P159" s="334"/>
      <c r="Q159" s="310"/>
      <c r="R159" s="333"/>
      <c r="S159" s="334"/>
      <c r="T159" s="356"/>
      <c r="U159" s="336">
        <f>SUBTOTAL(9,U154:U158)</f>
        <v>0</v>
      </c>
      <c r="V159" s="334">
        <f>SUBTOTAL(9,V154:V158)</f>
        <v>103.5</v>
      </c>
      <c r="W159" s="357">
        <f>SUBTOTAL(9,W154:W158)</f>
        <v>103.5</v>
      </c>
    </row>
    <row r="160" spans="1:25" outlineLevel="2">
      <c r="A160" s="354" t="s">
        <v>160</v>
      </c>
      <c r="B160" s="315" t="s">
        <v>75</v>
      </c>
      <c r="C160" s="315" t="s">
        <v>22</v>
      </c>
      <c r="D160" s="315" t="s">
        <v>164</v>
      </c>
      <c r="E160" s="315" t="s">
        <v>165</v>
      </c>
      <c r="F160" s="315" t="s">
        <v>166</v>
      </c>
      <c r="G160" s="355">
        <v>6</v>
      </c>
      <c r="H160" s="315" t="s">
        <v>79</v>
      </c>
      <c r="I160" s="329">
        <v>0.4</v>
      </c>
      <c r="J160" s="329">
        <f>9*I160</f>
        <v>3.6</v>
      </c>
      <c r="K160" s="330">
        <f>9*I160</f>
        <v>3.6</v>
      </c>
      <c r="L160" s="338">
        <f t="shared" ref="L160:L165" si="105">J160*10/3/G160</f>
        <v>2</v>
      </c>
      <c r="M160" s="339">
        <f t="shared" ref="M160:M165" si="106">K160*10/3/G160</f>
        <v>2</v>
      </c>
      <c r="N160" s="552">
        <v>20</v>
      </c>
      <c r="O160" s="543">
        <v>0.5</v>
      </c>
      <c r="P160" s="544">
        <v>1</v>
      </c>
      <c r="Q160" s="310">
        <v>0</v>
      </c>
      <c r="R160" s="333">
        <v>0</v>
      </c>
      <c r="S160" s="334">
        <v>0</v>
      </c>
      <c r="T160" s="356">
        <f t="shared" ref="T160:T165" si="107">J160*(O160+R160)+K160*(P160+S160)</f>
        <v>5.4</v>
      </c>
      <c r="U160" s="336">
        <f t="shared" ref="U160:U165" si="108">J160*O160+K160*P160</f>
        <v>5.4</v>
      </c>
      <c r="V160" s="334">
        <f t="shared" ref="V160:V165" si="109">J160*R160+K160*S160</f>
        <v>0</v>
      </c>
      <c r="W160" s="357">
        <f t="shared" ref="W160:W165" si="110">T160</f>
        <v>5.4</v>
      </c>
    </row>
    <row r="161" spans="1:23" outlineLevel="2">
      <c r="A161" s="354" t="s">
        <v>391</v>
      </c>
      <c r="B161" s="315" t="s">
        <v>75</v>
      </c>
      <c r="C161" s="315" t="s">
        <v>22</v>
      </c>
      <c r="D161" s="315" t="s">
        <v>164</v>
      </c>
      <c r="E161" s="315" t="s">
        <v>165</v>
      </c>
      <c r="F161" s="315" t="s">
        <v>166</v>
      </c>
      <c r="G161" s="355">
        <v>6</v>
      </c>
      <c r="H161" s="315" t="s">
        <v>79</v>
      </c>
      <c r="I161" s="329">
        <v>0.6</v>
      </c>
      <c r="J161" s="329">
        <f>9*I161</f>
        <v>5.3999999999999995</v>
      </c>
      <c r="K161" s="330">
        <f>9*I161</f>
        <v>5.3999999999999995</v>
      </c>
      <c r="L161" s="338">
        <f t="shared" si="105"/>
        <v>2.9999999999999996</v>
      </c>
      <c r="M161" s="339">
        <f t="shared" si="106"/>
        <v>2.9999999999999996</v>
      </c>
      <c r="N161" s="552">
        <v>20</v>
      </c>
      <c r="O161" s="543">
        <v>0.5</v>
      </c>
      <c r="P161" s="544">
        <v>1</v>
      </c>
      <c r="Q161" s="310">
        <v>0</v>
      </c>
      <c r="R161" s="333">
        <v>0</v>
      </c>
      <c r="S161" s="334">
        <v>0</v>
      </c>
      <c r="T161" s="356">
        <f t="shared" si="107"/>
        <v>8.1</v>
      </c>
      <c r="U161" s="336">
        <f t="shared" si="108"/>
        <v>8.1</v>
      </c>
      <c r="V161" s="334">
        <f t="shared" si="109"/>
        <v>0</v>
      </c>
      <c r="W161" s="357">
        <f t="shared" si="110"/>
        <v>8.1</v>
      </c>
    </row>
    <row r="162" spans="1:23" outlineLevel="2">
      <c r="A162" s="354" t="s">
        <v>217</v>
      </c>
      <c r="B162" s="315" t="s">
        <v>75</v>
      </c>
      <c r="C162" s="315" t="s">
        <v>22</v>
      </c>
      <c r="D162" s="315" t="s">
        <v>228</v>
      </c>
      <c r="E162" s="315" t="s">
        <v>229</v>
      </c>
      <c r="F162" s="315" t="s">
        <v>230</v>
      </c>
      <c r="G162" s="355">
        <v>6</v>
      </c>
      <c r="H162" s="315" t="s">
        <v>13</v>
      </c>
      <c r="I162" s="329">
        <v>1</v>
      </c>
      <c r="J162" s="329">
        <v>9</v>
      </c>
      <c r="K162" s="330">
        <v>9</v>
      </c>
      <c r="L162" s="338">
        <f t="shared" si="105"/>
        <v>5</v>
      </c>
      <c r="M162" s="339">
        <f t="shared" si="106"/>
        <v>5</v>
      </c>
      <c r="N162" s="552">
        <v>15</v>
      </c>
      <c r="O162" s="543">
        <v>1</v>
      </c>
      <c r="P162" s="544">
        <v>1</v>
      </c>
      <c r="Q162" s="310">
        <v>0</v>
      </c>
      <c r="R162" s="333">
        <v>0</v>
      </c>
      <c r="S162" s="334">
        <v>0</v>
      </c>
      <c r="T162" s="356">
        <f t="shared" si="107"/>
        <v>18</v>
      </c>
      <c r="U162" s="336">
        <f t="shared" si="108"/>
        <v>18</v>
      </c>
      <c r="V162" s="334">
        <f t="shared" si="109"/>
        <v>0</v>
      </c>
      <c r="W162" s="357">
        <f t="shared" si="110"/>
        <v>18</v>
      </c>
    </row>
    <row r="163" spans="1:23" outlineLevel="2">
      <c r="A163" s="354" t="s">
        <v>160</v>
      </c>
      <c r="B163" s="315" t="s">
        <v>75</v>
      </c>
      <c r="C163" s="315" t="s">
        <v>22</v>
      </c>
      <c r="D163" s="315" t="s">
        <v>170</v>
      </c>
      <c r="E163" s="315" t="s">
        <v>171</v>
      </c>
      <c r="F163" s="315" t="s">
        <v>172</v>
      </c>
      <c r="G163" s="355">
        <v>6</v>
      </c>
      <c r="H163" s="315" t="s">
        <v>13</v>
      </c>
      <c r="I163" s="329">
        <v>1</v>
      </c>
      <c r="J163" s="329">
        <v>13.5</v>
      </c>
      <c r="K163" s="330">
        <v>4.5</v>
      </c>
      <c r="L163" s="338">
        <f t="shared" si="105"/>
        <v>7.5</v>
      </c>
      <c r="M163" s="339">
        <f t="shared" si="106"/>
        <v>2.5</v>
      </c>
      <c r="N163" s="552">
        <v>30</v>
      </c>
      <c r="O163" s="543">
        <v>1</v>
      </c>
      <c r="P163" s="544">
        <v>2</v>
      </c>
      <c r="Q163" s="310">
        <v>0</v>
      </c>
      <c r="R163" s="333">
        <v>0</v>
      </c>
      <c r="S163" s="334">
        <v>0</v>
      </c>
      <c r="T163" s="356">
        <f t="shared" si="107"/>
        <v>22.5</v>
      </c>
      <c r="U163" s="336">
        <f t="shared" si="108"/>
        <v>22.5</v>
      </c>
      <c r="V163" s="334">
        <f t="shared" si="109"/>
        <v>0</v>
      </c>
      <c r="W163" s="357">
        <f t="shared" si="110"/>
        <v>22.5</v>
      </c>
    </row>
    <row r="164" spans="1:23" outlineLevel="2">
      <c r="A164" s="354" t="s">
        <v>110</v>
      </c>
      <c r="B164" s="315" t="s">
        <v>75</v>
      </c>
      <c r="C164" s="315" t="s">
        <v>22</v>
      </c>
      <c r="D164" s="315" t="s">
        <v>114</v>
      </c>
      <c r="E164" s="315" t="s">
        <v>115</v>
      </c>
      <c r="F164" s="315" t="s">
        <v>116</v>
      </c>
      <c r="G164" s="355">
        <v>6</v>
      </c>
      <c r="H164" s="315" t="s">
        <v>13</v>
      </c>
      <c r="I164" s="329">
        <v>1</v>
      </c>
      <c r="J164" s="329">
        <v>9</v>
      </c>
      <c r="K164" s="330">
        <v>9</v>
      </c>
      <c r="L164" s="338">
        <f t="shared" si="105"/>
        <v>5</v>
      </c>
      <c r="M164" s="339">
        <f t="shared" si="106"/>
        <v>5</v>
      </c>
      <c r="N164" s="552">
        <v>30</v>
      </c>
      <c r="O164" s="543">
        <v>1</v>
      </c>
      <c r="P164" s="544">
        <v>2</v>
      </c>
      <c r="Q164" s="310">
        <v>0</v>
      </c>
      <c r="R164" s="333">
        <v>0</v>
      </c>
      <c r="S164" s="334">
        <v>0</v>
      </c>
      <c r="T164" s="356">
        <f t="shared" si="107"/>
        <v>27</v>
      </c>
      <c r="U164" s="336">
        <f t="shared" si="108"/>
        <v>27</v>
      </c>
      <c r="V164" s="334">
        <f t="shared" si="109"/>
        <v>0</v>
      </c>
      <c r="W164" s="357">
        <f t="shared" si="110"/>
        <v>27</v>
      </c>
    </row>
    <row r="165" spans="1:23" outlineLevel="2">
      <c r="A165" s="354" t="s">
        <v>160</v>
      </c>
      <c r="B165" s="315" t="s">
        <v>75</v>
      </c>
      <c r="C165" s="315" t="s">
        <v>22</v>
      </c>
      <c r="D165" s="315" t="s">
        <v>188</v>
      </c>
      <c r="E165" s="315" t="s">
        <v>189</v>
      </c>
      <c r="F165" s="315" t="s">
        <v>190</v>
      </c>
      <c r="G165" s="355">
        <v>6</v>
      </c>
      <c r="H165" s="315" t="s">
        <v>13</v>
      </c>
      <c r="I165" s="329">
        <v>1</v>
      </c>
      <c r="J165" s="329">
        <v>13.5</v>
      </c>
      <c r="K165" s="330">
        <v>4.5</v>
      </c>
      <c r="L165" s="338">
        <f t="shared" si="105"/>
        <v>7.5</v>
      </c>
      <c r="M165" s="339">
        <f t="shared" si="106"/>
        <v>2.5</v>
      </c>
      <c r="N165" s="552">
        <v>27</v>
      </c>
      <c r="O165" s="543">
        <v>1</v>
      </c>
      <c r="P165" s="544">
        <v>3</v>
      </c>
      <c r="Q165" s="310">
        <v>0</v>
      </c>
      <c r="R165" s="333">
        <v>0</v>
      </c>
      <c r="S165" s="334">
        <v>0</v>
      </c>
      <c r="T165" s="356">
        <f t="shared" si="107"/>
        <v>27</v>
      </c>
      <c r="U165" s="336">
        <f t="shared" si="108"/>
        <v>27</v>
      </c>
      <c r="V165" s="334">
        <f t="shared" si="109"/>
        <v>0</v>
      </c>
      <c r="W165" s="357">
        <f t="shared" si="110"/>
        <v>27</v>
      </c>
    </row>
    <row r="166" spans="1:23" outlineLevel="1">
      <c r="A166" s="354"/>
      <c r="B166" s="315"/>
      <c r="C166" s="315" t="s">
        <v>660</v>
      </c>
      <c r="D166" s="315"/>
      <c r="E166" s="315"/>
      <c r="F166" s="315"/>
      <c r="G166" s="355"/>
      <c r="H166" s="315"/>
      <c r="I166" s="329"/>
      <c r="J166" s="329"/>
      <c r="K166" s="330"/>
      <c r="L166" s="338"/>
      <c r="M166" s="339"/>
      <c r="N166" s="310"/>
      <c r="O166" s="333"/>
      <c r="P166" s="334"/>
      <c r="Q166" s="310"/>
      <c r="R166" s="333"/>
      <c r="S166" s="334"/>
      <c r="T166" s="356"/>
      <c r="U166" s="336">
        <f>SUBTOTAL(9,U160:U165)</f>
        <v>108</v>
      </c>
      <c r="V166" s="334">
        <f>SUBTOTAL(9,V160:V165)</f>
        <v>0</v>
      </c>
      <c r="W166" s="357">
        <f>SUBTOTAL(9,W160:W165)</f>
        <v>108</v>
      </c>
    </row>
    <row r="167" spans="1:23" outlineLevel="2">
      <c r="A167" s="354" t="s">
        <v>160</v>
      </c>
      <c r="B167" s="315" t="s">
        <v>75</v>
      </c>
      <c r="C167" s="315" t="s">
        <v>38</v>
      </c>
      <c r="D167" s="315" t="s">
        <v>179</v>
      </c>
      <c r="E167" s="315" t="s">
        <v>180</v>
      </c>
      <c r="F167" s="315" t="s">
        <v>181</v>
      </c>
      <c r="G167" s="355">
        <v>6</v>
      </c>
      <c r="H167" s="315" t="s">
        <v>13</v>
      </c>
      <c r="I167" s="329">
        <v>1</v>
      </c>
      <c r="J167" s="329">
        <v>9</v>
      </c>
      <c r="K167" s="330">
        <v>9</v>
      </c>
      <c r="L167" s="338">
        <f>J167*10/3/G167</f>
        <v>5</v>
      </c>
      <c r="M167" s="339">
        <f>K167*10/3/G167</f>
        <v>5</v>
      </c>
      <c r="N167" s="310">
        <v>0</v>
      </c>
      <c r="O167" s="333">
        <v>0</v>
      </c>
      <c r="P167" s="334">
        <v>0</v>
      </c>
      <c r="Q167" s="552">
        <v>24</v>
      </c>
      <c r="R167" s="563">
        <v>1</v>
      </c>
      <c r="S167" s="544">
        <v>2</v>
      </c>
      <c r="T167" s="356">
        <f>J167*(O167+R167)+K167*(P167+S167)</f>
        <v>27</v>
      </c>
      <c r="U167" s="336">
        <f>J167*O167+K167*P167</f>
        <v>0</v>
      </c>
      <c r="V167" s="334">
        <f>J167*R167+K167*S167</f>
        <v>27</v>
      </c>
      <c r="W167" s="357">
        <f>T167</f>
        <v>27</v>
      </c>
    </row>
    <row r="168" spans="1:23" outlineLevel="2">
      <c r="A168" s="354" t="s">
        <v>160</v>
      </c>
      <c r="B168" s="315" t="s">
        <v>75</v>
      </c>
      <c r="C168" s="315" t="s">
        <v>38</v>
      </c>
      <c r="D168" s="315" t="s">
        <v>182</v>
      </c>
      <c r="E168" s="315" t="s">
        <v>183</v>
      </c>
      <c r="F168" s="315" t="s">
        <v>184</v>
      </c>
      <c r="G168" s="355">
        <v>6</v>
      </c>
      <c r="H168" s="315" t="s">
        <v>13</v>
      </c>
      <c r="I168" s="329">
        <v>1</v>
      </c>
      <c r="J168" s="329">
        <v>13.5</v>
      </c>
      <c r="K168" s="330">
        <v>4.5</v>
      </c>
      <c r="L168" s="338">
        <f>J168*10/3/G168</f>
        <v>7.5</v>
      </c>
      <c r="M168" s="339">
        <f>K168*10/3/G168</f>
        <v>2.5</v>
      </c>
      <c r="N168" s="310">
        <v>0</v>
      </c>
      <c r="O168" s="333">
        <v>0</v>
      </c>
      <c r="P168" s="334">
        <v>0</v>
      </c>
      <c r="Q168" s="552">
        <v>24</v>
      </c>
      <c r="R168" s="543">
        <v>1</v>
      </c>
      <c r="S168" s="544">
        <v>2</v>
      </c>
      <c r="T168" s="356">
        <f>J168*(O168+R168)+K168*(P168+S168)</f>
        <v>22.5</v>
      </c>
      <c r="U168" s="336">
        <f>J168*O168+K168*P168</f>
        <v>0</v>
      </c>
      <c r="V168" s="334">
        <f>J168*R168+K168*S168</f>
        <v>22.5</v>
      </c>
      <c r="W168" s="357">
        <f>T168</f>
        <v>22.5</v>
      </c>
    </row>
    <row r="169" spans="1:23" outlineLevel="2">
      <c r="A169" s="354" t="s">
        <v>160</v>
      </c>
      <c r="B169" s="315" t="s">
        <v>75</v>
      </c>
      <c r="C169" s="315" t="s">
        <v>38</v>
      </c>
      <c r="D169" s="315" t="s">
        <v>185</v>
      </c>
      <c r="E169" s="315" t="s">
        <v>186</v>
      </c>
      <c r="F169" s="315" t="s">
        <v>187</v>
      </c>
      <c r="G169" s="355">
        <v>6</v>
      </c>
      <c r="H169" s="315" t="s">
        <v>13</v>
      </c>
      <c r="I169" s="329">
        <v>1</v>
      </c>
      <c r="J169" s="329">
        <v>13.5</v>
      </c>
      <c r="K169" s="330">
        <v>4.5</v>
      </c>
      <c r="L169" s="338">
        <f>J169*10/3/G169</f>
        <v>7.5</v>
      </c>
      <c r="M169" s="339">
        <f>K169*10/3/G169</f>
        <v>2.5</v>
      </c>
      <c r="N169" s="310">
        <v>0</v>
      </c>
      <c r="O169" s="333">
        <v>0</v>
      </c>
      <c r="P169" s="334">
        <v>0</v>
      </c>
      <c r="Q169" s="552">
        <v>24</v>
      </c>
      <c r="R169" s="543">
        <v>1</v>
      </c>
      <c r="S169" s="544">
        <v>2</v>
      </c>
      <c r="T169" s="356">
        <f>J169*(O169+R169)+K169*(P169+S169)</f>
        <v>22.5</v>
      </c>
      <c r="U169" s="336">
        <f>J169*O169+K169*P169</f>
        <v>0</v>
      </c>
      <c r="V169" s="334">
        <f>J169*R169+K169*S169</f>
        <v>22.5</v>
      </c>
      <c r="W169" s="357">
        <f>T169</f>
        <v>22.5</v>
      </c>
    </row>
    <row r="170" spans="1:23" outlineLevel="2">
      <c r="A170" s="354" t="s">
        <v>160</v>
      </c>
      <c r="B170" s="315" t="s">
        <v>75</v>
      </c>
      <c r="C170" s="315" t="s">
        <v>38</v>
      </c>
      <c r="D170" s="315" t="s">
        <v>191</v>
      </c>
      <c r="E170" s="315" t="s">
        <v>192</v>
      </c>
      <c r="F170" s="315" t="s">
        <v>193</v>
      </c>
      <c r="G170" s="355">
        <v>6</v>
      </c>
      <c r="H170" s="315" t="s">
        <v>13</v>
      </c>
      <c r="I170" s="329">
        <v>1</v>
      </c>
      <c r="J170" s="329">
        <v>13.5</v>
      </c>
      <c r="K170" s="330">
        <v>4.5</v>
      </c>
      <c r="L170" s="338">
        <f>J170*10/3/G170</f>
        <v>7.5</v>
      </c>
      <c r="M170" s="339">
        <f>K170*10/3/G170</f>
        <v>2.5</v>
      </c>
      <c r="N170" s="310">
        <v>0</v>
      </c>
      <c r="O170" s="333">
        <v>0</v>
      </c>
      <c r="P170" s="334">
        <v>0</v>
      </c>
      <c r="Q170" s="552">
        <v>24</v>
      </c>
      <c r="R170" s="543">
        <v>1</v>
      </c>
      <c r="S170" s="544">
        <v>2</v>
      </c>
      <c r="T170" s="356">
        <f>J170*(O170+R170)+K170*(P170+S170)</f>
        <v>22.5</v>
      </c>
      <c r="U170" s="336">
        <f>J170*O170+K170*P170</f>
        <v>0</v>
      </c>
      <c r="V170" s="334">
        <f>J170*R170+K170*S170</f>
        <v>22.5</v>
      </c>
      <c r="W170" s="357">
        <f>T170</f>
        <v>22.5</v>
      </c>
    </row>
    <row r="171" spans="1:23" outlineLevel="2">
      <c r="A171" s="354" t="s">
        <v>160</v>
      </c>
      <c r="B171" s="315" t="s">
        <v>75</v>
      </c>
      <c r="C171" s="315" t="s">
        <v>38</v>
      </c>
      <c r="D171" s="315" t="s">
        <v>194</v>
      </c>
      <c r="E171" s="315" t="s">
        <v>195</v>
      </c>
      <c r="F171" s="315" t="s">
        <v>196</v>
      </c>
      <c r="G171" s="355">
        <v>6</v>
      </c>
      <c r="H171" s="315" t="s">
        <v>13</v>
      </c>
      <c r="I171" s="329">
        <v>1</v>
      </c>
      <c r="J171" s="329">
        <v>13.5</v>
      </c>
      <c r="K171" s="330">
        <v>4.5</v>
      </c>
      <c r="L171" s="338">
        <f>J171*10/3/G171</f>
        <v>7.5</v>
      </c>
      <c r="M171" s="339">
        <f>K171*10/3/G171</f>
        <v>2.5</v>
      </c>
      <c r="N171" s="310">
        <v>0</v>
      </c>
      <c r="O171" s="333">
        <v>0</v>
      </c>
      <c r="P171" s="334">
        <v>0</v>
      </c>
      <c r="Q171" s="677">
        <v>18</v>
      </c>
      <c r="R171" s="543">
        <v>1</v>
      </c>
      <c r="S171" s="674">
        <v>2</v>
      </c>
      <c r="T171" s="356">
        <f>J171*(O171+R171)+K171*(P171+S171)</f>
        <v>22.5</v>
      </c>
      <c r="U171" s="336">
        <f>J171*O171+K171*P171</f>
        <v>0</v>
      </c>
      <c r="V171" s="334">
        <f>J171*R171+K171*S171</f>
        <v>22.5</v>
      </c>
      <c r="W171" s="357">
        <f>T171</f>
        <v>22.5</v>
      </c>
    </row>
    <row r="172" spans="1:23" outlineLevel="1">
      <c r="A172" s="354"/>
      <c r="B172" s="315"/>
      <c r="C172" s="315" t="s">
        <v>661</v>
      </c>
      <c r="D172" s="315"/>
      <c r="E172" s="315"/>
      <c r="F172" s="315"/>
      <c r="G172" s="355"/>
      <c r="H172" s="315"/>
      <c r="I172" s="329"/>
      <c r="J172" s="329"/>
      <c r="K172" s="330"/>
      <c r="L172" s="338"/>
      <c r="M172" s="339"/>
      <c r="N172" s="310"/>
      <c r="O172" s="333"/>
      <c r="P172" s="334"/>
      <c r="Q172" s="310"/>
      <c r="R172" s="333"/>
      <c r="S172" s="334"/>
      <c r="T172" s="356"/>
      <c r="U172" s="336">
        <f>SUBTOTAL(9,U167:U171)</f>
        <v>0</v>
      </c>
      <c r="V172" s="334">
        <f>SUBTOTAL(9,V167:V171)</f>
        <v>117</v>
      </c>
      <c r="W172" s="357">
        <f>SUBTOTAL(9,W167:W171)</f>
        <v>117</v>
      </c>
    </row>
    <row r="173" spans="1:23" outlineLevel="2">
      <c r="A173" s="354" t="s">
        <v>300</v>
      </c>
      <c r="B173" s="315" t="s">
        <v>75</v>
      </c>
      <c r="C173" s="315" t="s">
        <v>97</v>
      </c>
      <c r="D173" s="315" t="s">
        <v>167</v>
      </c>
      <c r="E173" s="315" t="s">
        <v>168</v>
      </c>
      <c r="F173" s="315" t="s">
        <v>169</v>
      </c>
      <c r="G173" s="355">
        <v>6</v>
      </c>
      <c r="H173" s="315" t="s">
        <v>79</v>
      </c>
      <c r="I173" s="329">
        <v>0.75</v>
      </c>
      <c r="J173" s="329">
        <f>9*I173</f>
        <v>6.75</v>
      </c>
      <c r="K173" s="330">
        <f>9*I173</f>
        <v>6.75</v>
      </c>
      <c r="L173" s="338">
        <f t="shared" ref="L173:L184" si="111">J173*10/3/G173</f>
        <v>3.75</v>
      </c>
      <c r="M173" s="339">
        <f t="shared" ref="M173:M184" si="112">K173*10/3/G173</f>
        <v>3.75</v>
      </c>
      <c r="N173" s="552">
        <v>22</v>
      </c>
      <c r="O173" s="543">
        <v>0.5</v>
      </c>
      <c r="P173" s="544">
        <v>1.5</v>
      </c>
      <c r="Q173" s="310">
        <v>0</v>
      </c>
      <c r="R173" s="333">
        <v>0</v>
      </c>
      <c r="S173" s="334">
        <v>0</v>
      </c>
      <c r="T173" s="356">
        <f t="shared" ref="T173:T184" si="113">J173*(O173+R173)+K173*(P173+S173)</f>
        <v>13.5</v>
      </c>
      <c r="U173" s="336">
        <f t="shared" ref="U173:U184" si="114">J173*O173+K173*P173</f>
        <v>13.5</v>
      </c>
      <c r="V173" s="334">
        <f t="shared" ref="V173:V184" si="115">J173*R173+K173*S173</f>
        <v>0</v>
      </c>
      <c r="W173" s="357">
        <f t="shared" ref="W173:W184" si="116">T173</f>
        <v>13.5</v>
      </c>
    </row>
    <row r="174" spans="1:23" outlineLevel="2">
      <c r="A174" s="354" t="s">
        <v>391</v>
      </c>
      <c r="B174" s="315" t="s">
        <v>75</v>
      </c>
      <c r="C174" s="315" t="s">
        <v>97</v>
      </c>
      <c r="D174" s="315" t="s">
        <v>167</v>
      </c>
      <c r="E174" s="315" t="s">
        <v>168</v>
      </c>
      <c r="F174" s="315" t="s">
        <v>169</v>
      </c>
      <c r="G174" s="355">
        <v>6</v>
      </c>
      <c r="H174" s="315" t="s">
        <v>79</v>
      </c>
      <c r="I174" s="329">
        <v>0.25</v>
      </c>
      <c r="J174" s="329">
        <f>9*I174</f>
        <v>2.25</v>
      </c>
      <c r="K174" s="330">
        <f>9*I174</f>
        <v>2.25</v>
      </c>
      <c r="L174" s="338">
        <f t="shared" si="111"/>
        <v>1.25</v>
      </c>
      <c r="M174" s="339">
        <f t="shared" si="112"/>
        <v>1.25</v>
      </c>
      <c r="N174" s="552">
        <v>22</v>
      </c>
      <c r="O174" s="543">
        <v>0.5</v>
      </c>
      <c r="P174" s="544">
        <v>1.5</v>
      </c>
      <c r="Q174" s="310">
        <v>0</v>
      </c>
      <c r="R174" s="333">
        <v>0</v>
      </c>
      <c r="S174" s="334">
        <v>0</v>
      </c>
      <c r="T174" s="356">
        <f t="shared" si="113"/>
        <v>4.5</v>
      </c>
      <c r="U174" s="336">
        <f t="shared" si="114"/>
        <v>4.5</v>
      </c>
      <c r="V174" s="334">
        <f t="shared" si="115"/>
        <v>0</v>
      </c>
      <c r="W174" s="357">
        <f t="shared" si="116"/>
        <v>4.5</v>
      </c>
    </row>
    <row r="175" spans="1:23" outlineLevel="2">
      <c r="A175" s="576" t="s">
        <v>160</v>
      </c>
      <c r="B175" s="315" t="s">
        <v>75</v>
      </c>
      <c r="C175" s="315" t="s">
        <v>97</v>
      </c>
      <c r="D175" s="315" t="s">
        <v>243</v>
      </c>
      <c r="E175" s="565" t="s">
        <v>914</v>
      </c>
      <c r="F175" s="565" t="s">
        <v>913</v>
      </c>
      <c r="G175" s="355">
        <v>6</v>
      </c>
      <c r="H175" s="315" t="s">
        <v>96</v>
      </c>
      <c r="I175" s="575">
        <v>1</v>
      </c>
      <c r="J175" s="537">
        <f>(9+$Y$30)*I175</f>
        <v>13.5</v>
      </c>
      <c r="K175" s="567">
        <f>4.5*I175</f>
        <v>4.5</v>
      </c>
      <c r="L175" s="338">
        <f t="shared" si="111"/>
        <v>7.5</v>
      </c>
      <c r="M175" s="339">
        <f t="shared" si="112"/>
        <v>2.5</v>
      </c>
      <c r="N175" s="559">
        <v>15</v>
      </c>
      <c r="O175" s="563">
        <v>0.75</v>
      </c>
      <c r="P175" s="561">
        <v>0.75</v>
      </c>
      <c r="Q175" s="310">
        <v>0</v>
      </c>
      <c r="R175" s="333">
        <v>0</v>
      </c>
      <c r="S175" s="334">
        <v>0</v>
      </c>
      <c r="T175" s="356">
        <f t="shared" si="113"/>
        <v>13.5</v>
      </c>
      <c r="U175" s="336">
        <f t="shared" si="114"/>
        <v>13.5</v>
      </c>
      <c r="V175" s="334">
        <f t="shared" si="115"/>
        <v>0</v>
      </c>
      <c r="W175" s="357">
        <f t="shared" si="116"/>
        <v>13.5</v>
      </c>
    </row>
    <row r="176" spans="1:23" outlineLevel="2">
      <c r="A176" s="576" t="s">
        <v>217</v>
      </c>
      <c r="B176" s="315" t="s">
        <v>75</v>
      </c>
      <c r="C176" s="315" t="s">
        <v>97</v>
      </c>
      <c r="D176" s="315" t="s">
        <v>243</v>
      </c>
      <c r="E176" s="565" t="s">
        <v>914</v>
      </c>
      <c r="F176" s="565" t="s">
        <v>913</v>
      </c>
      <c r="G176" s="355">
        <v>6</v>
      </c>
      <c r="H176" s="315" t="s">
        <v>96</v>
      </c>
      <c r="I176" s="575">
        <v>0</v>
      </c>
      <c r="J176" s="537">
        <f>(9+$Y$30)*I176</f>
        <v>0</v>
      </c>
      <c r="K176" s="567">
        <f>4.5*I176</f>
        <v>0</v>
      </c>
      <c r="L176" s="338">
        <f t="shared" ref="L176" si="117">J176*10/3/G176</f>
        <v>0</v>
      </c>
      <c r="M176" s="339">
        <f t="shared" ref="M176" si="118">K176*10/3/G176</f>
        <v>0</v>
      </c>
      <c r="N176" s="559">
        <v>15</v>
      </c>
      <c r="O176" s="563">
        <v>0.75</v>
      </c>
      <c r="P176" s="561">
        <v>0.75</v>
      </c>
      <c r="Q176" s="310">
        <v>0</v>
      </c>
      <c r="R176" s="333">
        <v>0</v>
      </c>
      <c r="S176" s="334">
        <v>0</v>
      </c>
      <c r="T176" s="356">
        <f t="shared" ref="T176" si="119">J176*(O176+R176)+K176*(P176+S176)</f>
        <v>0</v>
      </c>
      <c r="U176" s="336">
        <f t="shared" ref="U176" si="120">J176*O176+K176*P176</f>
        <v>0</v>
      </c>
      <c r="V176" s="334">
        <f t="shared" ref="V176" si="121">J176*R176+K176*S176</f>
        <v>0</v>
      </c>
      <c r="W176" s="357">
        <f t="shared" ref="W176" si="122">T176</f>
        <v>0</v>
      </c>
    </row>
    <row r="177" spans="1:23" outlineLevel="2">
      <c r="A177" s="577" t="s">
        <v>217</v>
      </c>
      <c r="B177" s="315" t="s">
        <v>75</v>
      </c>
      <c r="C177" s="315" t="s">
        <v>97</v>
      </c>
      <c r="D177" s="315" t="s">
        <v>908</v>
      </c>
      <c r="E177" s="565" t="s">
        <v>915</v>
      </c>
      <c r="F177" s="565" t="s">
        <v>917</v>
      </c>
      <c r="G177" s="355">
        <v>6</v>
      </c>
      <c r="H177" s="315" t="s">
        <v>96</v>
      </c>
      <c r="I177" s="329">
        <v>1</v>
      </c>
      <c r="J177" s="537">
        <f>(9+$Y$30)*I177</f>
        <v>13.5</v>
      </c>
      <c r="K177" s="567">
        <v>4.5</v>
      </c>
      <c r="L177" s="338">
        <f t="shared" si="111"/>
        <v>7.5</v>
      </c>
      <c r="M177" s="339">
        <f t="shared" si="112"/>
        <v>2.5</v>
      </c>
      <c r="N177" s="559">
        <v>15</v>
      </c>
      <c r="O177" s="563">
        <v>0.75</v>
      </c>
      <c r="P177" s="561">
        <v>0.75</v>
      </c>
      <c r="Q177" s="310">
        <v>0</v>
      </c>
      <c r="R177" s="333">
        <v>0</v>
      </c>
      <c r="S177" s="334">
        <v>0</v>
      </c>
      <c r="T177" s="356">
        <f t="shared" si="113"/>
        <v>13.5</v>
      </c>
      <c r="U177" s="336">
        <f t="shared" si="114"/>
        <v>13.5</v>
      </c>
      <c r="V177" s="334">
        <f t="shared" si="115"/>
        <v>0</v>
      </c>
      <c r="W177" s="357">
        <f t="shared" si="116"/>
        <v>13.5</v>
      </c>
    </row>
    <row r="178" spans="1:23" outlineLevel="2">
      <c r="A178" s="577" t="s">
        <v>160</v>
      </c>
      <c r="B178" s="315" t="s">
        <v>75</v>
      </c>
      <c r="C178" s="315" t="s">
        <v>97</v>
      </c>
      <c r="D178" s="315" t="s">
        <v>908</v>
      </c>
      <c r="E178" s="565" t="s">
        <v>916</v>
      </c>
      <c r="F178" s="565" t="s">
        <v>918</v>
      </c>
      <c r="G178" s="355">
        <v>6</v>
      </c>
      <c r="H178" s="315" t="s">
        <v>96</v>
      </c>
      <c r="I178" s="329">
        <v>1</v>
      </c>
      <c r="J178" s="537">
        <f>(9+$Y$30)*I178</f>
        <v>13.5</v>
      </c>
      <c r="K178" s="567">
        <v>4.5</v>
      </c>
      <c r="L178" s="338">
        <f t="shared" si="111"/>
        <v>7.5</v>
      </c>
      <c r="M178" s="339">
        <f t="shared" si="112"/>
        <v>2.5</v>
      </c>
      <c r="N178" s="559">
        <v>15</v>
      </c>
      <c r="O178" s="563">
        <v>0.75</v>
      </c>
      <c r="P178" s="561">
        <v>0.75</v>
      </c>
      <c r="Q178" s="310">
        <v>0</v>
      </c>
      <c r="R178" s="333">
        <v>0</v>
      </c>
      <c r="S178" s="334">
        <v>0</v>
      </c>
      <c r="T178" s="356">
        <f t="shared" si="113"/>
        <v>13.5</v>
      </c>
      <c r="U178" s="336">
        <f t="shared" si="114"/>
        <v>13.5</v>
      </c>
      <c r="V178" s="334">
        <f t="shared" si="115"/>
        <v>0</v>
      </c>
      <c r="W178" s="357">
        <f t="shared" si="116"/>
        <v>13.5</v>
      </c>
    </row>
    <row r="179" spans="1:23" outlineLevel="2">
      <c r="A179" s="354" t="s">
        <v>160</v>
      </c>
      <c r="B179" s="315" t="s">
        <v>75</v>
      </c>
      <c r="C179" s="315" t="s">
        <v>97</v>
      </c>
      <c r="D179" s="315" t="s">
        <v>202</v>
      </c>
      <c r="E179" s="315" t="s">
        <v>203</v>
      </c>
      <c r="F179" s="315" t="s">
        <v>204</v>
      </c>
      <c r="G179" s="355">
        <v>6</v>
      </c>
      <c r="H179" s="315" t="s">
        <v>96</v>
      </c>
      <c r="I179" s="329">
        <v>1</v>
      </c>
      <c r="J179" s="329">
        <f t="shared" ref="J179:J183" si="123">(9+$Y$30)*I179</f>
        <v>13.5</v>
      </c>
      <c r="K179" s="330">
        <v>4.5</v>
      </c>
      <c r="L179" s="338">
        <f t="shared" si="111"/>
        <v>7.5</v>
      </c>
      <c r="M179" s="339">
        <f t="shared" si="112"/>
        <v>2.5</v>
      </c>
      <c r="N179" s="559">
        <v>15</v>
      </c>
      <c r="O179" s="563">
        <v>0.75</v>
      </c>
      <c r="P179" s="561">
        <v>0.75</v>
      </c>
      <c r="Q179" s="310">
        <v>0</v>
      </c>
      <c r="R179" s="333">
        <v>0</v>
      </c>
      <c r="S179" s="334">
        <v>0</v>
      </c>
      <c r="T179" s="356">
        <f t="shared" si="113"/>
        <v>13.5</v>
      </c>
      <c r="U179" s="336">
        <f t="shared" si="114"/>
        <v>13.5</v>
      </c>
      <c r="V179" s="334">
        <f t="shared" si="115"/>
        <v>0</v>
      </c>
      <c r="W179" s="357">
        <f t="shared" si="116"/>
        <v>13.5</v>
      </c>
    </row>
    <row r="180" spans="1:23" outlineLevel="2">
      <c r="A180" s="577" t="s">
        <v>160</v>
      </c>
      <c r="B180" s="315" t="s">
        <v>75</v>
      </c>
      <c r="C180" s="315" t="s">
        <v>97</v>
      </c>
      <c r="D180" s="315" t="s">
        <v>908</v>
      </c>
      <c r="E180" s="565" t="s">
        <v>919</v>
      </c>
      <c r="F180" s="565" t="s">
        <v>921</v>
      </c>
      <c r="G180" s="355">
        <v>6</v>
      </c>
      <c r="H180" s="315" t="s">
        <v>96</v>
      </c>
      <c r="I180" s="329">
        <v>1</v>
      </c>
      <c r="J180" s="537">
        <f>(9+$Y$30)*I180</f>
        <v>13.5</v>
      </c>
      <c r="K180" s="567">
        <v>4.5</v>
      </c>
      <c r="L180" s="338">
        <f t="shared" ref="L180:L181" si="124">J180*10/3/G180</f>
        <v>7.5</v>
      </c>
      <c r="M180" s="339">
        <f t="shared" ref="M180:M181" si="125">K180*10/3/G180</f>
        <v>2.5</v>
      </c>
      <c r="N180" s="559">
        <v>15</v>
      </c>
      <c r="O180" s="563">
        <v>0.75</v>
      </c>
      <c r="P180" s="561">
        <v>0.75</v>
      </c>
      <c r="Q180" s="310">
        <v>0</v>
      </c>
      <c r="R180" s="333">
        <v>0</v>
      </c>
      <c r="S180" s="334">
        <v>0</v>
      </c>
      <c r="T180" s="356">
        <f t="shared" ref="T180:T181" si="126">J180*(O180+R180)+K180*(P180+S180)</f>
        <v>13.5</v>
      </c>
      <c r="U180" s="336">
        <f t="shared" ref="U180:U181" si="127">J180*O180+K180*P180</f>
        <v>13.5</v>
      </c>
      <c r="V180" s="334">
        <f t="shared" ref="V180:V181" si="128">J180*R180+K180*S180</f>
        <v>0</v>
      </c>
      <c r="W180" s="357">
        <f t="shared" ref="W180:W181" si="129">T180</f>
        <v>13.5</v>
      </c>
    </row>
    <row r="181" spans="1:23" outlineLevel="2">
      <c r="A181" s="576" t="s">
        <v>160</v>
      </c>
      <c r="B181" s="315" t="s">
        <v>75</v>
      </c>
      <c r="C181" s="315" t="s">
        <v>97</v>
      </c>
      <c r="D181" s="315" t="s">
        <v>908</v>
      </c>
      <c r="E181" s="565" t="s">
        <v>920</v>
      </c>
      <c r="F181" s="565" t="s">
        <v>922</v>
      </c>
      <c r="G181" s="355">
        <v>6</v>
      </c>
      <c r="H181" s="315" t="s">
        <v>96</v>
      </c>
      <c r="I181" s="575">
        <v>0</v>
      </c>
      <c r="J181" s="537">
        <f>(9+$Y$30)*I181</f>
        <v>0</v>
      </c>
      <c r="K181" s="567">
        <f>4.5*I181</f>
        <v>0</v>
      </c>
      <c r="L181" s="338">
        <f t="shared" si="124"/>
        <v>0</v>
      </c>
      <c r="M181" s="339">
        <f t="shared" si="125"/>
        <v>0</v>
      </c>
      <c r="N181" s="559">
        <v>15</v>
      </c>
      <c r="O181" s="563">
        <v>0.75</v>
      </c>
      <c r="P181" s="561">
        <v>0.75</v>
      </c>
      <c r="Q181" s="310">
        <v>0</v>
      </c>
      <c r="R181" s="333">
        <v>0</v>
      </c>
      <c r="S181" s="334">
        <v>0</v>
      </c>
      <c r="T181" s="356">
        <f t="shared" si="126"/>
        <v>0</v>
      </c>
      <c r="U181" s="336">
        <f t="shared" si="127"/>
        <v>0</v>
      </c>
      <c r="V181" s="334">
        <f t="shared" si="128"/>
        <v>0</v>
      </c>
      <c r="W181" s="357">
        <f t="shared" si="129"/>
        <v>0</v>
      </c>
    </row>
    <row r="182" spans="1:23" outlineLevel="2">
      <c r="A182" s="576" t="s">
        <v>217</v>
      </c>
      <c r="B182" s="315" t="s">
        <v>75</v>
      </c>
      <c r="C182" s="315" t="s">
        <v>97</v>
      </c>
      <c r="D182" s="315" t="s">
        <v>908</v>
      </c>
      <c r="E182" s="565" t="s">
        <v>920</v>
      </c>
      <c r="F182" s="565" t="s">
        <v>922</v>
      </c>
      <c r="G182" s="355">
        <v>6</v>
      </c>
      <c r="H182" s="315" t="s">
        <v>96</v>
      </c>
      <c r="I182" s="575">
        <v>1</v>
      </c>
      <c r="J182" s="537">
        <f>(9+$Y$30)*I182</f>
        <v>13.5</v>
      </c>
      <c r="K182" s="567">
        <f>4.5*I182</f>
        <v>4.5</v>
      </c>
      <c r="L182" s="338">
        <f t="shared" ref="L182" si="130">J182*10/3/G182</f>
        <v>7.5</v>
      </c>
      <c r="M182" s="339">
        <f t="shared" ref="M182" si="131">K182*10/3/G182</f>
        <v>2.5</v>
      </c>
      <c r="N182" s="559">
        <v>15</v>
      </c>
      <c r="O182" s="563">
        <v>0.75</v>
      </c>
      <c r="P182" s="561">
        <v>0.75</v>
      </c>
      <c r="Q182" s="310">
        <v>0</v>
      </c>
      <c r="R182" s="333">
        <v>0</v>
      </c>
      <c r="S182" s="334">
        <v>0</v>
      </c>
      <c r="T182" s="356">
        <f t="shared" ref="T182" si="132">J182*(O182+R182)+K182*(P182+S182)</f>
        <v>13.5</v>
      </c>
      <c r="U182" s="336">
        <f t="shared" ref="U182" si="133">J182*O182+K182*P182</f>
        <v>13.5</v>
      </c>
      <c r="V182" s="334">
        <f t="shared" ref="V182" si="134">J182*R182+K182*S182</f>
        <v>0</v>
      </c>
      <c r="W182" s="357">
        <f t="shared" ref="W182" si="135">T182</f>
        <v>13.5</v>
      </c>
    </row>
    <row r="183" spans="1:23" outlineLevel="2">
      <c r="A183" s="326" t="s">
        <v>563</v>
      </c>
      <c r="B183" s="315" t="s">
        <v>75</v>
      </c>
      <c r="C183" s="315" t="s">
        <v>97</v>
      </c>
      <c r="D183" s="315" t="s">
        <v>403</v>
      </c>
      <c r="E183" s="315" t="s">
        <v>404</v>
      </c>
      <c r="F183" s="315" t="s">
        <v>405</v>
      </c>
      <c r="G183" s="355">
        <v>6</v>
      </c>
      <c r="H183" s="315" t="s">
        <v>32</v>
      </c>
      <c r="I183" s="329">
        <v>1</v>
      </c>
      <c r="J183" s="329">
        <f t="shared" si="123"/>
        <v>13.5</v>
      </c>
      <c r="K183" s="330">
        <v>4.5</v>
      </c>
      <c r="L183" s="338">
        <f t="shared" si="111"/>
        <v>7.5</v>
      </c>
      <c r="M183" s="339">
        <f t="shared" si="112"/>
        <v>2.5</v>
      </c>
      <c r="N183" s="559">
        <v>16</v>
      </c>
      <c r="O183" s="563">
        <v>0.4</v>
      </c>
      <c r="P183" s="561">
        <v>0.8</v>
      </c>
      <c r="Q183" s="310">
        <v>0</v>
      </c>
      <c r="R183" s="333">
        <v>0</v>
      </c>
      <c r="S183" s="334">
        <v>0</v>
      </c>
      <c r="T183" s="356">
        <f t="shared" si="113"/>
        <v>9</v>
      </c>
      <c r="U183" s="336">
        <f t="shared" si="114"/>
        <v>9</v>
      </c>
      <c r="V183" s="334">
        <f t="shared" si="115"/>
        <v>0</v>
      </c>
      <c r="W183" s="357">
        <f t="shared" si="116"/>
        <v>9</v>
      </c>
    </row>
    <row r="184" spans="1:23" outlineLevel="2">
      <c r="A184" s="326" t="s">
        <v>563</v>
      </c>
      <c r="B184" s="315" t="s">
        <v>75</v>
      </c>
      <c r="C184" s="315" t="s">
        <v>97</v>
      </c>
      <c r="D184" s="315" t="s">
        <v>406</v>
      </c>
      <c r="E184" s="315" t="s">
        <v>407</v>
      </c>
      <c r="F184" s="315" t="s">
        <v>408</v>
      </c>
      <c r="G184" s="355">
        <v>6</v>
      </c>
      <c r="H184" s="315" t="s">
        <v>32</v>
      </c>
      <c r="I184" s="329">
        <v>1</v>
      </c>
      <c r="J184" s="329">
        <v>0</v>
      </c>
      <c r="K184" s="330">
        <f>13.5+$Y$30</f>
        <v>18</v>
      </c>
      <c r="L184" s="338">
        <f t="shared" si="111"/>
        <v>0</v>
      </c>
      <c r="M184" s="339">
        <f t="shared" si="112"/>
        <v>10</v>
      </c>
      <c r="N184" s="559">
        <v>8</v>
      </c>
      <c r="O184" s="563">
        <v>0</v>
      </c>
      <c r="P184" s="561">
        <v>0.4</v>
      </c>
      <c r="Q184" s="310">
        <v>0</v>
      </c>
      <c r="R184" s="333">
        <v>0</v>
      </c>
      <c r="S184" s="334">
        <v>0</v>
      </c>
      <c r="T184" s="356">
        <f t="shared" si="113"/>
        <v>7.2</v>
      </c>
      <c r="U184" s="336">
        <f t="shared" si="114"/>
        <v>7.2</v>
      </c>
      <c r="V184" s="334">
        <f t="shared" si="115"/>
        <v>0</v>
      </c>
      <c r="W184" s="357">
        <f t="shared" si="116"/>
        <v>7.2</v>
      </c>
    </row>
    <row r="185" spans="1:23" outlineLevel="1">
      <c r="A185" s="326"/>
      <c r="B185" s="315"/>
      <c r="C185" s="315" t="s">
        <v>662</v>
      </c>
      <c r="D185" s="315"/>
      <c r="E185" s="315"/>
      <c r="F185" s="315"/>
      <c r="G185" s="355"/>
      <c r="H185" s="315"/>
      <c r="I185" s="329"/>
      <c r="J185" s="329"/>
      <c r="K185" s="330"/>
      <c r="L185" s="338"/>
      <c r="M185" s="339"/>
      <c r="N185" s="310"/>
      <c r="O185" s="333"/>
      <c r="P185" s="334"/>
      <c r="Q185" s="310"/>
      <c r="R185" s="333"/>
      <c r="S185" s="334"/>
      <c r="T185" s="356"/>
      <c r="U185" s="336">
        <f>SUBTOTAL(9,U173:U184)</f>
        <v>115.2</v>
      </c>
      <c r="V185" s="334">
        <f>SUBTOTAL(9,V173:V184)</f>
        <v>0</v>
      </c>
      <c r="W185" s="357">
        <f>SUBTOTAL(9,W173:W184)</f>
        <v>115.2</v>
      </c>
    </row>
    <row r="186" spans="1:23" outlineLevel="2">
      <c r="A186" s="354" t="s">
        <v>217</v>
      </c>
      <c r="B186" s="315" t="s">
        <v>75</v>
      </c>
      <c r="C186" s="315" t="s">
        <v>8</v>
      </c>
      <c r="D186" s="315" t="s">
        <v>222</v>
      </c>
      <c r="E186" s="315" t="s">
        <v>223</v>
      </c>
      <c r="F186" s="315" t="s">
        <v>224</v>
      </c>
      <c r="G186" s="355">
        <v>6</v>
      </c>
      <c r="H186" s="315" t="s">
        <v>32</v>
      </c>
      <c r="I186" s="329">
        <v>0.5</v>
      </c>
      <c r="J186" s="329">
        <f>(4.5+$Y$30)*I186</f>
        <v>4.5</v>
      </c>
      <c r="K186" s="330">
        <f>9*I186</f>
        <v>4.5</v>
      </c>
      <c r="L186" s="338">
        <f t="shared" ref="L186:L202" si="136">J186*10/3/G186</f>
        <v>2.5</v>
      </c>
      <c r="M186" s="339">
        <f t="shared" ref="M186:M202" si="137">K186*10/3/G186</f>
        <v>2.5</v>
      </c>
      <c r="N186" s="310">
        <v>0</v>
      </c>
      <c r="O186" s="333">
        <v>0</v>
      </c>
      <c r="P186" s="334">
        <v>0</v>
      </c>
      <c r="Q186" s="552">
        <v>8</v>
      </c>
      <c r="R186" s="543">
        <v>0.2</v>
      </c>
      <c r="S186" s="544">
        <v>0.4</v>
      </c>
      <c r="T186" s="356">
        <f t="shared" ref="T186:T202" si="138">J186*(O186+R186)+K186*(P186+S186)</f>
        <v>2.7</v>
      </c>
      <c r="U186" s="336">
        <f t="shared" ref="U186:U202" si="139">J186*O186+K186*P186</f>
        <v>0</v>
      </c>
      <c r="V186" s="334">
        <f t="shared" ref="V186:V202" si="140">J186*R186+K186*S186</f>
        <v>2.7</v>
      </c>
      <c r="W186" s="357">
        <f t="shared" ref="W186:W202" si="141">T186</f>
        <v>2.7</v>
      </c>
    </row>
    <row r="187" spans="1:23" outlineLevel="2">
      <c r="A187" s="354" t="s">
        <v>375</v>
      </c>
      <c r="B187" s="315" t="s">
        <v>75</v>
      </c>
      <c r="C187" s="315" t="s">
        <v>8</v>
      </c>
      <c r="D187" s="315" t="s">
        <v>222</v>
      </c>
      <c r="E187" s="315" t="s">
        <v>223</v>
      </c>
      <c r="F187" s="315" t="s">
        <v>224</v>
      </c>
      <c r="G187" s="355">
        <v>6</v>
      </c>
      <c r="H187" s="315" t="s">
        <v>32</v>
      </c>
      <c r="I187" s="329">
        <v>0.5</v>
      </c>
      <c r="J187" s="329">
        <f>(4.5+$Y$30)*I187</f>
        <v>4.5</v>
      </c>
      <c r="K187" s="330">
        <f>9*I187</f>
        <v>4.5</v>
      </c>
      <c r="L187" s="338">
        <f t="shared" si="136"/>
        <v>2.5</v>
      </c>
      <c r="M187" s="339">
        <f t="shared" si="137"/>
        <v>2.5</v>
      </c>
      <c r="N187" s="310">
        <v>0</v>
      </c>
      <c r="O187" s="333">
        <v>0</v>
      </c>
      <c r="P187" s="334">
        <v>0</v>
      </c>
      <c r="Q187" s="552">
        <v>8</v>
      </c>
      <c r="R187" s="543">
        <v>0.2</v>
      </c>
      <c r="S187" s="544">
        <v>0.4</v>
      </c>
      <c r="T187" s="356">
        <f t="shared" si="138"/>
        <v>2.7</v>
      </c>
      <c r="U187" s="336">
        <f t="shared" si="139"/>
        <v>0</v>
      </c>
      <c r="V187" s="334">
        <f t="shared" si="140"/>
        <v>2.7</v>
      </c>
      <c r="W187" s="357">
        <f t="shared" si="141"/>
        <v>2.7</v>
      </c>
    </row>
    <row r="188" spans="1:23" outlineLevel="2">
      <c r="A188" s="354" t="s">
        <v>160</v>
      </c>
      <c r="B188" s="315" t="s">
        <v>75</v>
      </c>
      <c r="C188" s="315" t="s">
        <v>8</v>
      </c>
      <c r="D188" s="315" t="s">
        <v>459</v>
      </c>
      <c r="E188" s="315" t="s">
        <v>478</v>
      </c>
      <c r="F188" s="315" t="s">
        <v>479</v>
      </c>
      <c r="G188" s="355">
        <v>6</v>
      </c>
      <c r="H188" s="315" t="s">
        <v>32</v>
      </c>
      <c r="I188" s="329">
        <v>0.66669999999999996</v>
      </c>
      <c r="J188" s="329">
        <f>(4.5+$Y$30)*I188</f>
        <v>6.0002999999999993</v>
      </c>
      <c r="K188" s="330">
        <f>9*I188</f>
        <v>6.0002999999999993</v>
      </c>
      <c r="L188" s="338">
        <f t="shared" si="136"/>
        <v>3.3334999999999995</v>
      </c>
      <c r="M188" s="339">
        <f t="shared" si="137"/>
        <v>3.3334999999999995</v>
      </c>
      <c r="N188" s="310">
        <v>0</v>
      </c>
      <c r="O188" s="333">
        <v>0</v>
      </c>
      <c r="P188" s="334">
        <v>0</v>
      </c>
      <c r="Q188" s="552">
        <v>8</v>
      </c>
      <c r="R188" s="543">
        <v>0.2</v>
      </c>
      <c r="S188" s="544">
        <v>0.4</v>
      </c>
      <c r="T188" s="356">
        <f t="shared" si="138"/>
        <v>3.6001799999999999</v>
      </c>
      <c r="U188" s="336">
        <f t="shared" si="139"/>
        <v>0</v>
      </c>
      <c r="V188" s="334">
        <f t="shared" si="140"/>
        <v>3.6001799999999999</v>
      </c>
      <c r="W188" s="357">
        <f t="shared" si="141"/>
        <v>3.6001799999999999</v>
      </c>
    </row>
    <row r="189" spans="1:23" outlineLevel="2">
      <c r="A189" s="326" t="s">
        <v>458</v>
      </c>
      <c r="B189" s="315" t="s">
        <v>75</v>
      </c>
      <c r="C189" s="315" t="s">
        <v>8</v>
      </c>
      <c r="D189" s="315" t="s">
        <v>459</v>
      </c>
      <c r="E189" s="315" t="s">
        <v>478</v>
      </c>
      <c r="F189" s="315" t="s">
        <v>479</v>
      </c>
      <c r="G189" s="355">
        <v>6</v>
      </c>
      <c r="H189" s="315" t="s">
        <v>32</v>
      </c>
      <c r="I189" s="329">
        <v>0.33329999999999999</v>
      </c>
      <c r="J189" s="329">
        <f>(4.5+$Y$30)*I189</f>
        <v>2.9996999999999998</v>
      </c>
      <c r="K189" s="330">
        <f>9*I189</f>
        <v>2.9996999999999998</v>
      </c>
      <c r="L189" s="338">
        <f t="shared" si="136"/>
        <v>1.6665000000000001</v>
      </c>
      <c r="M189" s="339">
        <f t="shared" si="137"/>
        <v>1.6665000000000001</v>
      </c>
      <c r="N189" s="310">
        <v>0</v>
      </c>
      <c r="O189" s="333">
        <v>0</v>
      </c>
      <c r="P189" s="334">
        <v>0</v>
      </c>
      <c r="Q189" s="552">
        <v>8</v>
      </c>
      <c r="R189" s="543">
        <v>0.2</v>
      </c>
      <c r="S189" s="544">
        <v>0.4</v>
      </c>
      <c r="T189" s="356">
        <f t="shared" si="138"/>
        <v>1.79982</v>
      </c>
      <c r="U189" s="336">
        <f t="shared" si="139"/>
        <v>0</v>
      </c>
      <c r="V189" s="334">
        <f t="shared" si="140"/>
        <v>1.79982</v>
      </c>
      <c r="W189" s="357">
        <f t="shared" si="141"/>
        <v>1.79982</v>
      </c>
    </row>
    <row r="190" spans="1:23" ht="14.25" customHeight="1" outlineLevel="2">
      <c r="A190" s="576" t="s">
        <v>110</v>
      </c>
      <c r="B190" s="315" t="s">
        <v>75</v>
      </c>
      <c r="C190" s="361" t="s">
        <v>8</v>
      </c>
      <c r="D190" s="565" t="s">
        <v>908</v>
      </c>
      <c r="E190" s="565" t="s">
        <v>906</v>
      </c>
      <c r="F190" s="565" t="s">
        <v>907</v>
      </c>
      <c r="G190" s="355">
        <v>6</v>
      </c>
      <c r="H190" s="315" t="s">
        <v>32</v>
      </c>
      <c r="I190" s="575">
        <v>0.5</v>
      </c>
      <c r="J190" s="537">
        <f t="shared" ref="J190:J191" si="142">(4.5+$Y$30)*I190</f>
        <v>4.5</v>
      </c>
      <c r="K190" s="567">
        <f t="shared" ref="K190:K191" si="143">9*I190</f>
        <v>4.5</v>
      </c>
      <c r="L190" s="338">
        <f t="shared" si="136"/>
        <v>2.5</v>
      </c>
      <c r="M190" s="339">
        <f t="shared" si="137"/>
        <v>2.5</v>
      </c>
      <c r="N190" s="310">
        <v>0</v>
      </c>
      <c r="O190" s="333">
        <v>0</v>
      </c>
      <c r="P190" s="334">
        <v>0</v>
      </c>
      <c r="Q190" s="559">
        <v>4</v>
      </c>
      <c r="R190" s="563">
        <v>0.2</v>
      </c>
      <c r="S190" s="561">
        <v>0.2</v>
      </c>
      <c r="T190" s="356">
        <f t="shared" si="138"/>
        <v>1.8</v>
      </c>
      <c r="U190" s="336">
        <f t="shared" si="139"/>
        <v>0</v>
      </c>
      <c r="V190" s="334">
        <f t="shared" si="140"/>
        <v>1.8</v>
      </c>
      <c r="W190" s="357">
        <f t="shared" si="141"/>
        <v>1.8</v>
      </c>
    </row>
    <row r="191" spans="1:23" ht="14.25" customHeight="1" outlineLevel="2">
      <c r="A191" s="576" t="s">
        <v>391</v>
      </c>
      <c r="B191" s="315" t="s">
        <v>75</v>
      </c>
      <c r="C191" s="361" t="s">
        <v>8</v>
      </c>
      <c r="D191" s="565" t="s">
        <v>908</v>
      </c>
      <c r="E191" s="565" t="s">
        <v>906</v>
      </c>
      <c r="F191" s="565" t="s">
        <v>907</v>
      </c>
      <c r="G191" s="355">
        <v>6</v>
      </c>
      <c r="H191" s="315" t="s">
        <v>32</v>
      </c>
      <c r="I191" s="575">
        <v>0.5</v>
      </c>
      <c r="J191" s="537">
        <f t="shared" si="142"/>
        <v>4.5</v>
      </c>
      <c r="K191" s="567">
        <f t="shared" si="143"/>
        <v>4.5</v>
      </c>
      <c r="L191" s="338">
        <f t="shared" si="136"/>
        <v>2.5</v>
      </c>
      <c r="M191" s="339">
        <f t="shared" si="137"/>
        <v>2.5</v>
      </c>
      <c r="N191" s="310">
        <v>0</v>
      </c>
      <c r="O191" s="333">
        <v>0</v>
      </c>
      <c r="P191" s="334">
        <v>0</v>
      </c>
      <c r="Q191" s="559">
        <v>4</v>
      </c>
      <c r="R191" s="563">
        <v>0.2</v>
      </c>
      <c r="S191" s="561">
        <v>0.2</v>
      </c>
      <c r="T191" s="356">
        <f t="shared" si="138"/>
        <v>1.8</v>
      </c>
      <c r="U191" s="336">
        <f t="shared" si="139"/>
        <v>0</v>
      </c>
      <c r="V191" s="334">
        <f t="shared" si="140"/>
        <v>1.8</v>
      </c>
      <c r="W191" s="357">
        <f t="shared" si="141"/>
        <v>1.8</v>
      </c>
    </row>
    <row r="192" spans="1:23" outlineLevel="2">
      <c r="A192" s="576" t="s">
        <v>160</v>
      </c>
      <c r="B192" s="315" t="s">
        <v>75</v>
      </c>
      <c r="C192" s="361" t="s">
        <v>8</v>
      </c>
      <c r="D192" s="565" t="s">
        <v>908</v>
      </c>
      <c r="E192" s="565" t="s">
        <v>909</v>
      </c>
      <c r="F192" s="565" t="s">
        <v>957</v>
      </c>
      <c r="G192" s="355">
        <v>6</v>
      </c>
      <c r="H192" s="315" t="s">
        <v>32</v>
      </c>
      <c r="I192" s="575">
        <v>0.5</v>
      </c>
      <c r="J192" s="537">
        <f t="shared" ref="J192:J197" si="144">(9+$Y$30)*I192</f>
        <v>6.75</v>
      </c>
      <c r="K192" s="567">
        <f>4.5*I192</f>
        <v>2.25</v>
      </c>
      <c r="L192" s="338">
        <f t="shared" si="136"/>
        <v>3.75</v>
      </c>
      <c r="M192" s="339">
        <f t="shared" si="137"/>
        <v>1.25</v>
      </c>
      <c r="N192" s="310">
        <v>0</v>
      </c>
      <c r="O192" s="333">
        <v>0</v>
      </c>
      <c r="P192" s="334">
        <v>0</v>
      </c>
      <c r="Q192" s="559">
        <v>8</v>
      </c>
      <c r="R192" s="563">
        <v>0.2</v>
      </c>
      <c r="S192" s="561">
        <v>0.4</v>
      </c>
      <c r="T192" s="356">
        <f t="shared" si="138"/>
        <v>2.25</v>
      </c>
      <c r="U192" s="336">
        <f t="shared" si="139"/>
        <v>0</v>
      </c>
      <c r="V192" s="334">
        <f t="shared" si="140"/>
        <v>2.25</v>
      </c>
      <c r="W192" s="357">
        <f t="shared" si="141"/>
        <v>2.25</v>
      </c>
    </row>
    <row r="193" spans="1:29" outlineLevel="2">
      <c r="A193" s="576" t="s">
        <v>300</v>
      </c>
      <c r="B193" s="315" t="s">
        <v>75</v>
      </c>
      <c r="C193" s="361" t="s">
        <v>8</v>
      </c>
      <c r="D193" s="565" t="s">
        <v>908</v>
      </c>
      <c r="E193" s="565" t="s">
        <v>909</v>
      </c>
      <c r="F193" s="565" t="s">
        <v>957</v>
      </c>
      <c r="G193" s="355">
        <v>6</v>
      </c>
      <c r="H193" s="315" t="s">
        <v>32</v>
      </c>
      <c r="I193" s="575">
        <v>0.3</v>
      </c>
      <c r="J193" s="537">
        <f t="shared" si="144"/>
        <v>4.05</v>
      </c>
      <c r="K193" s="567">
        <f t="shared" ref="K193:K194" si="145">4.5*I193</f>
        <v>1.3499999999999999</v>
      </c>
      <c r="L193" s="338">
        <f t="shared" si="136"/>
        <v>2.25</v>
      </c>
      <c r="M193" s="339">
        <f t="shared" si="137"/>
        <v>0.74999999999999989</v>
      </c>
      <c r="N193" s="310">
        <v>0</v>
      </c>
      <c r="O193" s="333">
        <v>0</v>
      </c>
      <c r="P193" s="334">
        <v>0</v>
      </c>
      <c r="Q193" s="559">
        <v>8</v>
      </c>
      <c r="R193" s="563">
        <v>0.2</v>
      </c>
      <c r="S193" s="561">
        <v>0.4</v>
      </c>
      <c r="T193" s="356">
        <f t="shared" si="138"/>
        <v>1.35</v>
      </c>
      <c r="U193" s="336">
        <f t="shared" si="139"/>
        <v>0</v>
      </c>
      <c r="V193" s="334">
        <f t="shared" si="140"/>
        <v>1.35</v>
      </c>
      <c r="W193" s="357">
        <f t="shared" si="141"/>
        <v>1.35</v>
      </c>
    </row>
    <row r="194" spans="1:29" outlineLevel="2">
      <c r="A194" s="576" t="s">
        <v>563</v>
      </c>
      <c r="B194" s="315" t="s">
        <v>75</v>
      </c>
      <c r="C194" s="361" t="s">
        <v>8</v>
      </c>
      <c r="D194" s="565" t="s">
        <v>908</v>
      </c>
      <c r="E194" s="565" t="s">
        <v>909</v>
      </c>
      <c r="F194" s="565" t="s">
        <v>957</v>
      </c>
      <c r="G194" s="355">
        <v>6</v>
      </c>
      <c r="H194" s="315" t="s">
        <v>32</v>
      </c>
      <c r="I194" s="575">
        <v>0.2</v>
      </c>
      <c r="J194" s="537">
        <f t="shared" si="144"/>
        <v>2.7</v>
      </c>
      <c r="K194" s="567">
        <f t="shared" si="145"/>
        <v>0.9</v>
      </c>
      <c r="L194" s="338">
        <f t="shared" si="136"/>
        <v>1.5</v>
      </c>
      <c r="M194" s="339">
        <f t="shared" si="137"/>
        <v>0.5</v>
      </c>
      <c r="N194" s="310">
        <v>0</v>
      </c>
      <c r="O194" s="333">
        <v>0</v>
      </c>
      <c r="P194" s="334">
        <v>0</v>
      </c>
      <c r="Q194" s="559">
        <v>8</v>
      </c>
      <c r="R194" s="563">
        <v>0.2</v>
      </c>
      <c r="S194" s="561">
        <v>0.4</v>
      </c>
      <c r="T194" s="356">
        <f t="shared" si="138"/>
        <v>0.90000000000000013</v>
      </c>
      <c r="U194" s="336">
        <f t="shared" si="139"/>
        <v>0</v>
      </c>
      <c r="V194" s="334">
        <f t="shared" si="140"/>
        <v>0.90000000000000013</v>
      </c>
      <c r="W194" s="357">
        <f t="shared" si="141"/>
        <v>0.90000000000000013</v>
      </c>
    </row>
    <row r="195" spans="1:29" outlineLevel="2">
      <c r="A195" s="576" t="s">
        <v>160</v>
      </c>
      <c r="B195" s="315" t="s">
        <v>75</v>
      </c>
      <c r="C195" s="361" t="s">
        <v>8</v>
      </c>
      <c r="D195" s="565" t="s">
        <v>908</v>
      </c>
      <c r="E195" s="565" t="s">
        <v>910</v>
      </c>
      <c r="F195" s="565" t="s">
        <v>958</v>
      </c>
      <c r="G195" s="355">
        <v>6</v>
      </c>
      <c r="H195" s="315" t="s">
        <v>32</v>
      </c>
      <c r="I195" s="575">
        <v>0.75</v>
      </c>
      <c r="J195" s="537">
        <f t="shared" si="144"/>
        <v>10.125</v>
      </c>
      <c r="K195" s="567">
        <f>4.5*I195</f>
        <v>3.375</v>
      </c>
      <c r="L195" s="338">
        <f t="shared" si="136"/>
        <v>5.625</v>
      </c>
      <c r="M195" s="339">
        <f t="shared" si="137"/>
        <v>1.875</v>
      </c>
      <c r="N195" s="310">
        <v>0</v>
      </c>
      <c r="O195" s="333">
        <v>0</v>
      </c>
      <c r="P195" s="334">
        <v>0</v>
      </c>
      <c r="Q195" s="559">
        <v>8</v>
      </c>
      <c r="R195" s="563">
        <v>0.2</v>
      </c>
      <c r="S195" s="561">
        <v>0.4</v>
      </c>
      <c r="T195" s="356">
        <f t="shared" si="138"/>
        <v>3.375</v>
      </c>
      <c r="U195" s="336">
        <f t="shared" si="139"/>
        <v>0</v>
      </c>
      <c r="V195" s="334">
        <f t="shared" si="140"/>
        <v>3.375</v>
      </c>
      <c r="W195" s="357">
        <f t="shared" si="141"/>
        <v>3.375</v>
      </c>
    </row>
    <row r="196" spans="1:29" outlineLevel="2">
      <c r="A196" s="576" t="s">
        <v>300</v>
      </c>
      <c r="B196" s="315" t="s">
        <v>75</v>
      </c>
      <c r="C196" s="361" t="s">
        <v>8</v>
      </c>
      <c r="D196" s="565" t="s">
        <v>908</v>
      </c>
      <c r="E196" s="565" t="s">
        <v>910</v>
      </c>
      <c r="F196" s="565" t="s">
        <v>958</v>
      </c>
      <c r="G196" s="355">
        <v>6</v>
      </c>
      <c r="H196" s="315" t="s">
        <v>32</v>
      </c>
      <c r="I196" s="575">
        <v>0.25</v>
      </c>
      <c r="J196" s="537">
        <f t="shared" si="144"/>
        <v>3.375</v>
      </c>
      <c r="K196" s="567">
        <f>4.5*I196</f>
        <v>1.125</v>
      </c>
      <c r="L196" s="338">
        <f t="shared" si="136"/>
        <v>1.875</v>
      </c>
      <c r="M196" s="339">
        <f t="shared" si="137"/>
        <v>0.625</v>
      </c>
      <c r="N196" s="310">
        <v>0</v>
      </c>
      <c r="O196" s="333">
        <v>0</v>
      </c>
      <c r="P196" s="334">
        <v>0</v>
      </c>
      <c r="Q196" s="559">
        <v>8</v>
      </c>
      <c r="R196" s="563">
        <v>0.2</v>
      </c>
      <c r="S196" s="561">
        <v>0.4</v>
      </c>
      <c r="T196" s="356">
        <f t="shared" si="138"/>
        <v>1.125</v>
      </c>
      <c r="U196" s="336">
        <f t="shared" si="139"/>
        <v>0</v>
      </c>
      <c r="V196" s="334">
        <f t="shared" si="140"/>
        <v>1.125</v>
      </c>
      <c r="W196" s="357">
        <f t="shared" si="141"/>
        <v>1.125</v>
      </c>
    </row>
    <row r="197" spans="1:29" outlineLevel="2">
      <c r="A197" s="576" t="s">
        <v>563</v>
      </c>
      <c r="B197" s="315" t="s">
        <v>75</v>
      </c>
      <c r="C197" s="361" t="s">
        <v>8</v>
      </c>
      <c r="D197" s="565" t="s">
        <v>908</v>
      </c>
      <c r="E197" s="565" t="s">
        <v>910</v>
      </c>
      <c r="F197" s="565" t="s">
        <v>958</v>
      </c>
      <c r="G197" s="355">
        <v>6</v>
      </c>
      <c r="H197" s="315" t="s">
        <v>32</v>
      </c>
      <c r="I197" s="575">
        <v>0</v>
      </c>
      <c r="J197" s="537">
        <f t="shared" si="144"/>
        <v>0</v>
      </c>
      <c r="K197" s="567">
        <f>4.5*I197</f>
        <v>0</v>
      </c>
      <c r="L197" s="338">
        <f t="shared" si="136"/>
        <v>0</v>
      </c>
      <c r="M197" s="339">
        <f t="shared" si="137"/>
        <v>0</v>
      </c>
      <c r="N197" s="310">
        <v>0</v>
      </c>
      <c r="O197" s="333">
        <v>0</v>
      </c>
      <c r="P197" s="334">
        <v>0</v>
      </c>
      <c r="Q197" s="559">
        <v>8</v>
      </c>
      <c r="R197" s="563">
        <v>0.2</v>
      </c>
      <c r="S197" s="561">
        <v>0.4</v>
      </c>
      <c r="T197" s="356">
        <f t="shared" si="138"/>
        <v>0</v>
      </c>
      <c r="U197" s="336">
        <f t="shared" si="139"/>
        <v>0</v>
      </c>
      <c r="V197" s="334">
        <f t="shared" si="140"/>
        <v>0</v>
      </c>
      <c r="W197" s="357">
        <f t="shared" si="141"/>
        <v>0</v>
      </c>
    </row>
    <row r="198" spans="1:29" outlineLevel="2">
      <c r="A198" s="576" t="s">
        <v>160</v>
      </c>
      <c r="B198" s="315" t="s">
        <v>75</v>
      </c>
      <c r="C198" s="361" t="s">
        <v>8</v>
      </c>
      <c r="D198" s="565" t="s">
        <v>908</v>
      </c>
      <c r="E198" s="565" t="s">
        <v>911</v>
      </c>
      <c r="F198" s="565" t="s">
        <v>959</v>
      </c>
      <c r="G198" s="355">
        <v>6</v>
      </c>
      <c r="H198" s="315" t="s">
        <v>32</v>
      </c>
      <c r="I198" s="575">
        <v>1</v>
      </c>
      <c r="J198" s="537">
        <f>(4.5+$Y$30)*I198</f>
        <v>9</v>
      </c>
      <c r="K198" s="567">
        <f>9*I198</f>
        <v>9</v>
      </c>
      <c r="L198" s="338">
        <f t="shared" si="136"/>
        <v>5</v>
      </c>
      <c r="M198" s="339">
        <f t="shared" si="137"/>
        <v>5</v>
      </c>
      <c r="N198" s="310">
        <v>0</v>
      </c>
      <c r="O198" s="333">
        <v>0</v>
      </c>
      <c r="P198" s="334">
        <v>0</v>
      </c>
      <c r="Q198" s="559">
        <v>8</v>
      </c>
      <c r="R198" s="563">
        <v>0.2</v>
      </c>
      <c r="S198" s="561">
        <v>0.4</v>
      </c>
      <c r="T198" s="356">
        <f t="shared" si="138"/>
        <v>5.4</v>
      </c>
      <c r="U198" s="336">
        <f t="shared" si="139"/>
        <v>0</v>
      </c>
      <c r="V198" s="334">
        <f t="shared" si="140"/>
        <v>5.4</v>
      </c>
      <c r="W198" s="357">
        <f t="shared" si="141"/>
        <v>5.4</v>
      </c>
    </row>
    <row r="199" spans="1:29" outlineLevel="2">
      <c r="A199" s="354" t="s">
        <v>160</v>
      </c>
      <c r="B199" s="315" t="s">
        <v>75</v>
      </c>
      <c r="C199" s="315" t="s">
        <v>8</v>
      </c>
      <c r="D199" s="315" t="s">
        <v>197</v>
      </c>
      <c r="E199" s="315" t="s">
        <v>5</v>
      </c>
      <c r="F199" s="315" t="s">
        <v>6</v>
      </c>
      <c r="G199" s="355">
        <v>24</v>
      </c>
      <c r="H199" s="315" t="s">
        <v>7</v>
      </c>
      <c r="I199" s="329">
        <v>1</v>
      </c>
      <c r="J199" s="329">
        <f>$Y$29</f>
        <v>1.3149999999999999</v>
      </c>
      <c r="K199" s="330">
        <v>0</v>
      </c>
      <c r="L199" s="338">
        <f t="shared" si="136"/>
        <v>0.18263888888888888</v>
      </c>
      <c r="M199" s="339">
        <f t="shared" si="137"/>
        <v>0</v>
      </c>
      <c r="N199" s="552">
        <v>7</v>
      </c>
      <c r="O199" s="545">
        <f>N199</f>
        <v>7</v>
      </c>
      <c r="P199" s="544">
        <v>0</v>
      </c>
      <c r="Q199" s="552">
        <v>7</v>
      </c>
      <c r="R199" s="545">
        <f>Q199</f>
        <v>7</v>
      </c>
      <c r="S199" s="544">
        <v>0</v>
      </c>
      <c r="T199" s="356">
        <f t="shared" si="138"/>
        <v>18.41</v>
      </c>
      <c r="U199" s="336">
        <f t="shared" si="139"/>
        <v>9.2050000000000001</v>
      </c>
      <c r="V199" s="334">
        <f t="shared" si="140"/>
        <v>9.2050000000000001</v>
      </c>
      <c r="W199" s="357">
        <f t="shared" si="141"/>
        <v>18.41</v>
      </c>
      <c r="Y199" s="47"/>
      <c r="Z199" s="69"/>
      <c r="AA199" s="70"/>
      <c r="AB199" s="32"/>
    </row>
    <row r="200" spans="1:29" outlineLevel="2">
      <c r="A200" s="326" t="s">
        <v>563</v>
      </c>
      <c r="B200" s="315" t="s">
        <v>75</v>
      </c>
      <c r="C200" s="315" t="s">
        <v>8</v>
      </c>
      <c r="D200" s="315" t="s">
        <v>409</v>
      </c>
      <c r="E200" s="315" t="s">
        <v>410</v>
      </c>
      <c r="F200" s="315" t="s">
        <v>411</v>
      </c>
      <c r="G200" s="355">
        <v>6</v>
      </c>
      <c r="H200" s="315" t="s">
        <v>32</v>
      </c>
      <c r="I200" s="329">
        <v>1</v>
      </c>
      <c r="J200" s="329">
        <f>(9+$Y$30)*I200</f>
        <v>13.5</v>
      </c>
      <c r="K200" s="330">
        <v>4.5</v>
      </c>
      <c r="L200" s="338">
        <f t="shared" si="136"/>
        <v>7.5</v>
      </c>
      <c r="M200" s="339">
        <f t="shared" si="137"/>
        <v>2.5</v>
      </c>
      <c r="N200" s="310">
        <v>0</v>
      </c>
      <c r="O200" s="333">
        <v>0</v>
      </c>
      <c r="P200" s="334">
        <v>0</v>
      </c>
      <c r="Q200" s="559">
        <v>6</v>
      </c>
      <c r="R200" s="563">
        <v>0.2</v>
      </c>
      <c r="S200" s="561">
        <v>0.4</v>
      </c>
      <c r="T200" s="356">
        <f t="shared" si="138"/>
        <v>4.5</v>
      </c>
      <c r="U200" s="336">
        <f t="shared" si="139"/>
        <v>0</v>
      </c>
      <c r="V200" s="334">
        <f t="shared" si="140"/>
        <v>4.5</v>
      </c>
      <c r="W200" s="357">
        <f t="shared" si="141"/>
        <v>4.5</v>
      </c>
    </row>
    <row r="201" spans="1:29" s="594" customFormat="1" outlineLevel="2">
      <c r="A201" s="578" t="s">
        <v>563</v>
      </c>
      <c r="B201" s="579" t="s">
        <v>75</v>
      </c>
      <c r="C201" s="579" t="s">
        <v>8</v>
      </c>
      <c r="D201" s="579" t="s">
        <v>412</v>
      </c>
      <c r="E201" s="579" t="s">
        <v>413</v>
      </c>
      <c r="F201" s="579" t="s">
        <v>414</v>
      </c>
      <c r="G201" s="580">
        <v>3</v>
      </c>
      <c r="H201" s="579" t="s">
        <v>32</v>
      </c>
      <c r="I201" s="581">
        <v>1</v>
      </c>
      <c r="J201" s="581">
        <v>0</v>
      </c>
      <c r="K201" s="582">
        <v>9</v>
      </c>
      <c r="L201" s="583">
        <f t="shared" si="136"/>
        <v>0</v>
      </c>
      <c r="M201" s="584">
        <f t="shared" si="137"/>
        <v>10</v>
      </c>
      <c r="N201" s="585">
        <v>0</v>
      </c>
      <c r="O201" s="586">
        <v>0</v>
      </c>
      <c r="P201" s="587">
        <v>0</v>
      </c>
      <c r="Q201" s="595">
        <v>8</v>
      </c>
      <c r="R201" s="596">
        <v>0</v>
      </c>
      <c r="S201" s="597">
        <v>0.4</v>
      </c>
      <c r="T201" s="588">
        <f t="shared" si="138"/>
        <v>3.6</v>
      </c>
      <c r="U201" s="589">
        <f t="shared" si="139"/>
        <v>0</v>
      </c>
      <c r="V201" s="587">
        <f t="shared" si="140"/>
        <v>3.6</v>
      </c>
      <c r="W201" s="590">
        <f t="shared" si="141"/>
        <v>3.6</v>
      </c>
      <c r="X201" s="591"/>
      <c r="Y201" s="591"/>
      <c r="Z201" s="592"/>
      <c r="AA201" s="593"/>
      <c r="AB201" s="593"/>
      <c r="AC201" s="592"/>
    </row>
    <row r="202" spans="1:29" outlineLevel="2">
      <c r="A202" s="354" t="s">
        <v>160</v>
      </c>
      <c r="B202" s="315" t="s">
        <v>75</v>
      </c>
      <c r="C202" s="315" t="s">
        <v>8</v>
      </c>
      <c r="D202" s="315" t="s">
        <v>29</v>
      </c>
      <c r="E202" s="315" t="s">
        <v>30</v>
      </c>
      <c r="F202" s="315" t="s">
        <v>31</v>
      </c>
      <c r="G202" s="355">
        <v>12</v>
      </c>
      <c r="H202" s="315" t="s">
        <v>32</v>
      </c>
      <c r="I202" s="329">
        <v>1</v>
      </c>
      <c r="J202" s="329">
        <f>$Y$27</f>
        <v>0.1</v>
      </c>
      <c r="K202" s="330">
        <v>0</v>
      </c>
      <c r="L202" s="338">
        <f t="shared" si="136"/>
        <v>2.7777777777777776E-2</v>
      </c>
      <c r="M202" s="339">
        <f t="shared" si="137"/>
        <v>0</v>
      </c>
      <c r="N202" s="552">
        <v>5</v>
      </c>
      <c r="O202" s="543">
        <f>N202</f>
        <v>5</v>
      </c>
      <c r="P202" s="544">
        <v>0</v>
      </c>
      <c r="Q202" s="552">
        <v>0</v>
      </c>
      <c r="R202" s="543">
        <f>Q202</f>
        <v>0</v>
      </c>
      <c r="S202" s="544">
        <v>0</v>
      </c>
      <c r="T202" s="356">
        <f t="shared" si="138"/>
        <v>0.5</v>
      </c>
      <c r="U202" s="336">
        <f t="shared" si="139"/>
        <v>0.5</v>
      </c>
      <c r="V202" s="334">
        <f t="shared" si="140"/>
        <v>0</v>
      </c>
      <c r="W202" s="357">
        <f t="shared" si="141"/>
        <v>0.5</v>
      </c>
    </row>
    <row r="203" spans="1:29" outlineLevel="1">
      <c r="A203" s="354"/>
      <c r="B203" s="315"/>
      <c r="C203" s="315" t="s">
        <v>663</v>
      </c>
      <c r="D203" s="315"/>
      <c r="E203" s="315"/>
      <c r="F203" s="315"/>
      <c r="G203" s="355"/>
      <c r="H203" s="315"/>
      <c r="I203" s="329"/>
      <c r="J203" s="329"/>
      <c r="K203" s="330"/>
      <c r="L203" s="338"/>
      <c r="M203" s="339"/>
      <c r="N203" s="310"/>
      <c r="O203" s="333"/>
      <c r="P203" s="334"/>
      <c r="Q203" s="310"/>
      <c r="R203" s="333"/>
      <c r="S203" s="334"/>
      <c r="T203" s="356"/>
      <c r="U203" s="336">
        <f>SUBTOTAL(9,U186:U202)</f>
        <v>9.7050000000000001</v>
      </c>
      <c r="V203" s="334">
        <f>SUBTOTAL(9,V186:V202)</f>
        <v>46.105000000000004</v>
      </c>
      <c r="W203" s="357">
        <f>SUBTOTAL(9,W186:W202)</f>
        <v>55.810000000000009</v>
      </c>
    </row>
    <row r="204" spans="1:29" outlineLevel="2">
      <c r="A204" s="326" t="s">
        <v>541</v>
      </c>
      <c r="B204" s="315" t="s">
        <v>34</v>
      </c>
      <c r="C204" s="315" t="s">
        <v>43</v>
      </c>
      <c r="D204" s="315" t="s">
        <v>449</v>
      </c>
      <c r="E204" s="315" t="s">
        <v>434</v>
      </c>
      <c r="F204" s="315" t="s">
        <v>435</v>
      </c>
      <c r="G204" s="355">
        <v>7.5</v>
      </c>
      <c r="H204" s="315" t="s">
        <v>42</v>
      </c>
      <c r="I204" s="329">
        <v>1</v>
      </c>
      <c r="J204" s="329">
        <v>22.5</v>
      </c>
      <c r="K204" s="330">
        <v>0</v>
      </c>
      <c r="L204" s="338">
        <f t="shared" ref="L204:L209" si="146">J204*10/3/G204</f>
        <v>10</v>
      </c>
      <c r="M204" s="339">
        <f t="shared" ref="M204:M209" si="147">K204*10/3/G204</f>
        <v>0</v>
      </c>
      <c r="N204" s="552">
        <v>80</v>
      </c>
      <c r="O204" s="543">
        <v>1</v>
      </c>
      <c r="P204" s="544">
        <v>0</v>
      </c>
      <c r="Q204" s="310">
        <v>20</v>
      </c>
      <c r="R204" s="543">
        <v>1</v>
      </c>
      <c r="S204" s="544">
        <v>0</v>
      </c>
      <c r="T204" s="356">
        <f t="shared" ref="T204:T209" si="148">J204*(O204+R204)+K204*(P204+S204)</f>
        <v>45</v>
      </c>
      <c r="U204" s="336">
        <f t="shared" ref="U204:U209" si="149">J204*O204+K204*P204</f>
        <v>22.5</v>
      </c>
      <c r="V204" s="334">
        <f t="shared" ref="V204:V209" si="150">J204*R204+K204*S204</f>
        <v>22.5</v>
      </c>
      <c r="W204" s="357">
        <f t="shared" ref="W204:W209" si="151">T204</f>
        <v>45</v>
      </c>
    </row>
    <row r="205" spans="1:29" outlineLevel="2">
      <c r="A205" s="326" t="s">
        <v>541</v>
      </c>
      <c r="B205" s="315" t="s">
        <v>34</v>
      </c>
      <c r="C205" s="315" t="s">
        <v>43</v>
      </c>
      <c r="D205" s="315" t="s">
        <v>449</v>
      </c>
      <c r="E205" s="315" t="s">
        <v>434</v>
      </c>
      <c r="F205" s="540" t="s">
        <v>539</v>
      </c>
      <c r="G205" s="355">
        <v>7.5</v>
      </c>
      <c r="H205" s="315" t="s">
        <v>42</v>
      </c>
      <c r="I205" s="329">
        <v>1</v>
      </c>
      <c r="J205" s="329">
        <v>0</v>
      </c>
      <c r="K205" s="330">
        <v>2.25</v>
      </c>
      <c r="L205" s="338">
        <f t="shared" si="146"/>
        <v>0</v>
      </c>
      <c r="M205" s="339">
        <f t="shared" si="147"/>
        <v>1</v>
      </c>
      <c r="N205" s="614">
        <v>10</v>
      </c>
      <c r="O205" s="543">
        <v>0</v>
      </c>
      <c r="P205" s="550">
        <v>1</v>
      </c>
      <c r="Q205" s="310">
        <v>0</v>
      </c>
      <c r="R205" s="543">
        <v>0</v>
      </c>
      <c r="S205" s="544">
        <v>0</v>
      </c>
      <c r="T205" s="356">
        <f t="shared" si="148"/>
        <v>2.25</v>
      </c>
      <c r="U205" s="336">
        <f t="shared" si="149"/>
        <v>2.25</v>
      </c>
      <c r="V205" s="334">
        <f t="shared" si="150"/>
        <v>0</v>
      </c>
      <c r="W205" s="357">
        <f t="shared" si="151"/>
        <v>2.25</v>
      </c>
    </row>
    <row r="206" spans="1:29" outlineLevel="2">
      <c r="A206" s="326" t="s">
        <v>542</v>
      </c>
      <c r="B206" s="315" t="s">
        <v>34</v>
      </c>
      <c r="C206" s="315" t="s">
        <v>43</v>
      </c>
      <c r="D206" s="315" t="s">
        <v>332</v>
      </c>
      <c r="E206" s="315" t="s">
        <v>333</v>
      </c>
      <c r="F206" s="315" t="s">
        <v>334</v>
      </c>
      <c r="G206" s="355">
        <v>7.5</v>
      </c>
      <c r="H206" s="315" t="s">
        <v>42</v>
      </c>
      <c r="I206" s="329">
        <v>1</v>
      </c>
      <c r="J206" s="329">
        <v>20.25</v>
      </c>
      <c r="K206" s="330">
        <v>2.25</v>
      </c>
      <c r="L206" s="338">
        <f t="shared" si="146"/>
        <v>9</v>
      </c>
      <c r="M206" s="339">
        <f t="shared" si="147"/>
        <v>1</v>
      </c>
      <c r="N206" s="552">
        <v>80</v>
      </c>
      <c r="O206" s="543">
        <v>1</v>
      </c>
      <c r="P206" s="544">
        <v>4</v>
      </c>
      <c r="Q206" s="310">
        <v>20</v>
      </c>
      <c r="R206" s="543">
        <v>1</v>
      </c>
      <c r="S206" s="544">
        <v>1</v>
      </c>
      <c r="T206" s="356">
        <f t="shared" si="148"/>
        <v>51.75</v>
      </c>
      <c r="U206" s="336">
        <f t="shared" si="149"/>
        <v>29.25</v>
      </c>
      <c r="V206" s="334">
        <f t="shared" si="150"/>
        <v>22.5</v>
      </c>
      <c r="W206" s="357">
        <f t="shared" si="151"/>
        <v>51.75</v>
      </c>
    </row>
    <row r="207" spans="1:29" outlineLevel="2">
      <c r="A207" s="326" t="s">
        <v>542</v>
      </c>
      <c r="B207" s="315" t="s">
        <v>34</v>
      </c>
      <c r="C207" s="315" t="s">
        <v>43</v>
      </c>
      <c r="D207" s="315" t="s">
        <v>332</v>
      </c>
      <c r="E207" s="315" t="s">
        <v>333</v>
      </c>
      <c r="F207" s="540" t="s">
        <v>581</v>
      </c>
      <c r="G207" s="355">
        <v>7.5</v>
      </c>
      <c r="H207" s="315" t="s">
        <v>42</v>
      </c>
      <c r="I207" s="329">
        <v>1</v>
      </c>
      <c r="J207" s="329">
        <v>0</v>
      </c>
      <c r="K207" s="330">
        <v>2.7</v>
      </c>
      <c r="L207" s="338">
        <f t="shared" si="146"/>
        <v>0</v>
      </c>
      <c r="M207" s="339">
        <f t="shared" si="147"/>
        <v>1.2</v>
      </c>
      <c r="N207" s="614">
        <v>10</v>
      </c>
      <c r="O207" s="543">
        <v>0</v>
      </c>
      <c r="P207" s="550">
        <v>1</v>
      </c>
      <c r="Q207" s="310">
        <v>0</v>
      </c>
      <c r="R207" s="543">
        <v>0</v>
      </c>
      <c r="S207" s="544">
        <v>0</v>
      </c>
      <c r="T207" s="356">
        <f t="shared" si="148"/>
        <v>2.7</v>
      </c>
      <c r="U207" s="336">
        <f t="shared" si="149"/>
        <v>2.7</v>
      </c>
      <c r="V207" s="334">
        <f t="shared" si="150"/>
        <v>0</v>
      </c>
      <c r="W207" s="357">
        <f t="shared" si="151"/>
        <v>2.7</v>
      </c>
    </row>
    <row r="208" spans="1:29" outlineLevel="2">
      <c r="A208" s="354" t="s">
        <v>335</v>
      </c>
      <c r="B208" s="315" t="s">
        <v>34</v>
      </c>
      <c r="C208" s="315" t="s">
        <v>43</v>
      </c>
      <c r="D208" s="315" t="s">
        <v>339</v>
      </c>
      <c r="E208" s="315" t="s">
        <v>340</v>
      </c>
      <c r="F208" s="315" t="s">
        <v>341</v>
      </c>
      <c r="G208" s="355">
        <v>7.5</v>
      </c>
      <c r="H208" s="315" t="s">
        <v>42</v>
      </c>
      <c r="I208" s="329">
        <v>1</v>
      </c>
      <c r="J208" s="329">
        <v>9</v>
      </c>
      <c r="K208" s="330">
        <v>13.5</v>
      </c>
      <c r="L208" s="338">
        <f t="shared" si="146"/>
        <v>4</v>
      </c>
      <c r="M208" s="339">
        <f t="shared" si="147"/>
        <v>6</v>
      </c>
      <c r="N208" s="552">
        <v>80</v>
      </c>
      <c r="O208" s="543">
        <v>1</v>
      </c>
      <c r="P208" s="544">
        <v>4</v>
      </c>
      <c r="Q208" s="310">
        <v>20</v>
      </c>
      <c r="R208" s="543">
        <v>1</v>
      </c>
      <c r="S208" s="544">
        <v>1</v>
      </c>
      <c r="T208" s="356">
        <f t="shared" si="148"/>
        <v>85.5</v>
      </c>
      <c r="U208" s="336">
        <f t="shared" si="149"/>
        <v>63</v>
      </c>
      <c r="V208" s="334">
        <f t="shared" si="150"/>
        <v>22.5</v>
      </c>
      <c r="W208" s="357">
        <f t="shared" si="151"/>
        <v>85.5</v>
      </c>
    </row>
    <row r="209" spans="1:29" outlineLevel="2">
      <c r="A209" s="354" t="s">
        <v>33</v>
      </c>
      <c r="B209" s="315" t="s">
        <v>34</v>
      </c>
      <c r="C209" s="315" t="s">
        <v>43</v>
      </c>
      <c r="D209" s="315" t="s">
        <v>39</v>
      </c>
      <c r="E209" s="315" t="s">
        <v>40</v>
      </c>
      <c r="F209" s="315" t="s">
        <v>41</v>
      </c>
      <c r="G209" s="355">
        <v>7.5</v>
      </c>
      <c r="H209" s="315" t="s">
        <v>42</v>
      </c>
      <c r="I209" s="329">
        <v>1</v>
      </c>
      <c r="J209" s="329">
        <v>13.5</v>
      </c>
      <c r="K209" s="330">
        <v>9</v>
      </c>
      <c r="L209" s="338">
        <f t="shared" si="146"/>
        <v>6</v>
      </c>
      <c r="M209" s="339">
        <f t="shared" si="147"/>
        <v>4</v>
      </c>
      <c r="N209" s="552">
        <v>80</v>
      </c>
      <c r="O209" s="543">
        <v>1</v>
      </c>
      <c r="P209" s="544">
        <v>4</v>
      </c>
      <c r="Q209" s="310">
        <v>20</v>
      </c>
      <c r="R209" s="543">
        <v>1</v>
      </c>
      <c r="S209" s="544">
        <v>1</v>
      </c>
      <c r="T209" s="356">
        <f t="shared" si="148"/>
        <v>72</v>
      </c>
      <c r="U209" s="336">
        <f t="shared" si="149"/>
        <v>49.5</v>
      </c>
      <c r="V209" s="334">
        <f t="shared" si="150"/>
        <v>22.5</v>
      </c>
      <c r="W209" s="357">
        <f t="shared" si="151"/>
        <v>72</v>
      </c>
    </row>
    <row r="210" spans="1:29" outlineLevel="1">
      <c r="A210" s="354"/>
      <c r="B210" s="315"/>
      <c r="C210" s="315" t="s">
        <v>656</v>
      </c>
      <c r="D210" s="315"/>
      <c r="E210" s="315"/>
      <c r="F210" s="315"/>
      <c r="G210" s="355"/>
      <c r="H210" s="315"/>
      <c r="I210" s="329"/>
      <c r="J210" s="329"/>
      <c r="K210" s="330"/>
      <c r="L210" s="338"/>
      <c r="M210" s="339"/>
      <c r="N210" s="552"/>
      <c r="O210" s="333"/>
      <c r="P210" s="334"/>
      <c r="Q210" s="310"/>
      <c r="R210" s="333"/>
      <c r="S210" s="334"/>
      <c r="T210" s="356"/>
      <c r="U210" s="336">
        <f>SUBTOTAL(9,U204:U209)</f>
        <v>169.2</v>
      </c>
      <c r="V210" s="334">
        <f>SUBTOTAL(9,V204:V209)</f>
        <v>90</v>
      </c>
      <c r="W210" s="357">
        <f>SUBTOTAL(9,W204:W209)</f>
        <v>259.2</v>
      </c>
    </row>
    <row r="211" spans="1:29" outlineLevel="2">
      <c r="A211" s="326" t="s">
        <v>541</v>
      </c>
      <c r="B211" s="315" t="s">
        <v>34</v>
      </c>
      <c r="C211" s="315" t="s">
        <v>14</v>
      </c>
      <c r="D211" s="315" t="s">
        <v>450</v>
      </c>
      <c r="E211" s="315" t="s">
        <v>451</v>
      </c>
      <c r="F211" s="315" t="s">
        <v>452</v>
      </c>
      <c r="G211" s="355">
        <v>7.5</v>
      </c>
      <c r="H211" s="315" t="s">
        <v>42</v>
      </c>
      <c r="I211" s="329">
        <v>1</v>
      </c>
      <c r="J211" s="329">
        <v>18</v>
      </c>
      <c r="K211" s="330">
        <v>4.5</v>
      </c>
      <c r="L211" s="338">
        <f>J211*10/3/G211</f>
        <v>8</v>
      </c>
      <c r="M211" s="339">
        <f>K211*10/3/G211</f>
        <v>2</v>
      </c>
      <c r="N211" s="552">
        <v>20</v>
      </c>
      <c r="O211" s="543">
        <v>1</v>
      </c>
      <c r="P211" s="544">
        <v>1</v>
      </c>
      <c r="Q211" s="310">
        <v>60</v>
      </c>
      <c r="R211" s="543">
        <v>1</v>
      </c>
      <c r="S211" s="544">
        <v>3</v>
      </c>
      <c r="T211" s="356">
        <f>J211*(O211+R211)+K211*(P211+S211)</f>
        <v>54</v>
      </c>
      <c r="U211" s="336">
        <f>J211*O211+K211*P211</f>
        <v>22.5</v>
      </c>
      <c r="V211" s="334">
        <f>J211*R211+K211*S211</f>
        <v>31.5</v>
      </c>
      <c r="W211" s="357">
        <f>T211</f>
        <v>54</v>
      </c>
    </row>
    <row r="212" spans="1:29" s="3" customFormat="1" outlineLevel="2">
      <c r="A212" s="354" t="s">
        <v>335</v>
      </c>
      <c r="B212" s="315" t="s">
        <v>34</v>
      </c>
      <c r="C212" s="315" t="s">
        <v>14</v>
      </c>
      <c r="D212" s="315" t="s">
        <v>342</v>
      </c>
      <c r="E212" s="315" t="s">
        <v>343</v>
      </c>
      <c r="F212" s="315" t="s">
        <v>344</v>
      </c>
      <c r="G212" s="355">
        <v>7.5</v>
      </c>
      <c r="H212" s="315" t="s">
        <v>13</v>
      </c>
      <c r="I212" s="329">
        <v>1</v>
      </c>
      <c r="J212" s="329">
        <v>9</v>
      </c>
      <c r="K212" s="330">
        <v>13.5</v>
      </c>
      <c r="L212" s="338">
        <f>J212*10/3/G212</f>
        <v>4</v>
      </c>
      <c r="M212" s="339">
        <f>K212*10/3/G212</f>
        <v>6</v>
      </c>
      <c r="N212" s="552">
        <v>40</v>
      </c>
      <c r="O212" s="543">
        <v>1</v>
      </c>
      <c r="P212" s="544">
        <v>2</v>
      </c>
      <c r="Q212" s="310">
        <v>60</v>
      </c>
      <c r="R212" s="543">
        <v>1</v>
      </c>
      <c r="S212" s="544">
        <v>3</v>
      </c>
      <c r="T212" s="356">
        <f>J212*(O212+R212)+K212*(P212+S212)</f>
        <v>85.5</v>
      </c>
      <c r="U212" s="336">
        <f>J212*O212+K212*P212</f>
        <v>36</v>
      </c>
      <c r="V212" s="334">
        <f>J212*R212+K212*S212</f>
        <v>49.5</v>
      </c>
      <c r="W212" s="357">
        <f>T212</f>
        <v>85.5</v>
      </c>
      <c r="X212" s="41"/>
      <c r="Y212" s="41"/>
      <c r="Z212" s="4"/>
      <c r="AA212" s="32"/>
      <c r="AB212" s="32"/>
      <c r="AC212" s="4"/>
    </row>
    <row r="213" spans="1:29" outlineLevel="2">
      <c r="A213" s="354" t="s">
        <v>33</v>
      </c>
      <c r="B213" s="315" t="s">
        <v>34</v>
      </c>
      <c r="C213" s="315" t="s">
        <v>14</v>
      </c>
      <c r="D213" s="315" t="s">
        <v>44</v>
      </c>
      <c r="E213" s="315" t="s">
        <v>45</v>
      </c>
      <c r="F213" s="315" t="s">
        <v>46</v>
      </c>
      <c r="G213" s="355">
        <v>7.5</v>
      </c>
      <c r="H213" s="315" t="s">
        <v>13</v>
      </c>
      <c r="I213" s="329">
        <v>1</v>
      </c>
      <c r="J213" s="329">
        <v>13.5</v>
      </c>
      <c r="K213" s="330">
        <v>9</v>
      </c>
      <c r="L213" s="338">
        <f>J213*10/3/G213</f>
        <v>6</v>
      </c>
      <c r="M213" s="339">
        <f>K213*10/3/G213</f>
        <v>4</v>
      </c>
      <c r="N213" s="552">
        <v>20</v>
      </c>
      <c r="O213" s="543">
        <v>1</v>
      </c>
      <c r="P213" s="544">
        <v>1</v>
      </c>
      <c r="Q213" s="310">
        <v>60</v>
      </c>
      <c r="R213" s="543">
        <v>1</v>
      </c>
      <c r="S213" s="544">
        <v>3</v>
      </c>
      <c r="T213" s="356">
        <f>J213*(O213+R213)+K213*(P213+S213)</f>
        <v>63</v>
      </c>
      <c r="U213" s="336">
        <f>J213*O213+K213*P213</f>
        <v>22.5</v>
      </c>
      <c r="V213" s="334">
        <f>J213*R213+K213*S213</f>
        <v>40.5</v>
      </c>
      <c r="W213" s="357">
        <f>T213</f>
        <v>63</v>
      </c>
      <c r="X213" s="43"/>
    </row>
    <row r="214" spans="1:29" outlineLevel="2">
      <c r="A214" s="326" t="s">
        <v>541</v>
      </c>
      <c r="B214" s="315" t="s">
        <v>34</v>
      </c>
      <c r="C214" s="315" t="s">
        <v>14</v>
      </c>
      <c r="D214" s="315" t="s">
        <v>453</v>
      </c>
      <c r="E214" s="315" t="s">
        <v>454</v>
      </c>
      <c r="F214" s="315" t="s">
        <v>455</v>
      </c>
      <c r="G214" s="355">
        <v>7.5</v>
      </c>
      <c r="H214" s="315" t="s">
        <v>42</v>
      </c>
      <c r="I214" s="329">
        <v>1</v>
      </c>
      <c r="J214" s="329">
        <v>18</v>
      </c>
      <c r="K214" s="330">
        <v>4.5</v>
      </c>
      <c r="L214" s="338">
        <f>J214*10/3/G214</f>
        <v>8</v>
      </c>
      <c r="M214" s="339">
        <f>K214*10/3/G214</f>
        <v>2</v>
      </c>
      <c r="N214" s="552">
        <v>20</v>
      </c>
      <c r="O214" s="543">
        <v>1</v>
      </c>
      <c r="P214" s="544">
        <v>1</v>
      </c>
      <c r="Q214" s="310">
        <v>60</v>
      </c>
      <c r="R214" s="543">
        <v>1</v>
      </c>
      <c r="S214" s="544">
        <v>3</v>
      </c>
      <c r="T214" s="356">
        <f>J214*(O214+R214)+K214*(P214+S214)</f>
        <v>54</v>
      </c>
      <c r="U214" s="336">
        <f>J214*O214+K214*P214</f>
        <v>22.5</v>
      </c>
      <c r="V214" s="334">
        <f>J214*R214+K214*S214</f>
        <v>31.5</v>
      </c>
      <c r="W214" s="357">
        <f>T214</f>
        <v>54</v>
      </c>
    </row>
    <row r="215" spans="1:29" outlineLevel="1">
      <c r="A215" s="326"/>
      <c r="B215" s="315"/>
      <c r="C215" s="315" t="s">
        <v>657</v>
      </c>
      <c r="D215" s="315"/>
      <c r="E215" s="315"/>
      <c r="F215" s="315"/>
      <c r="G215" s="355"/>
      <c r="H215" s="315"/>
      <c r="I215" s="329"/>
      <c r="J215" s="329"/>
      <c r="K215" s="330"/>
      <c r="L215" s="338"/>
      <c r="M215" s="339"/>
      <c r="N215" s="552"/>
      <c r="O215" s="333"/>
      <c r="P215" s="334"/>
      <c r="Q215" s="310"/>
      <c r="R215" s="333"/>
      <c r="S215" s="334"/>
      <c r="T215" s="356"/>
      <c r="U215" s="336">
        <f>SUBTOTAL(9,U211:U214)</f>
        <v>103.5</v>
      </c>
      <c r="V215" s="334">
        <f>SUBTOTAL(9,V211:V214)</f>
        <v>153</v>
      </c>
      <c r="W215" s="357">
        <f>SUBTOTAL(9,W211:W214)</f>
        <v>256.5</v>
      </c>
    </row>
    <row r="216" spans="1:29" outlineLevel="2">
      <c r="A216" s="326" t="s">
        <v>541</v>
      </c>
      <c r="B216" s="315" t="s">
        <v>34</v>
      </c>
      <c r="C216" s="315" t="s">
        <v>18</v>
      </c>
      <c r="D216" s="315" t="s">
        <v>448</v>
      </c>
      <c r="E216" s="315" t="s">
        <v>443</v>
      </c>
      <c r="F216" s="315" t="s">
        <v>444</v>
      </c>
      <c r="G216" s="355">
        <v>6</v>
      </c>
      <c r="H216" s="315" t="s">
        <v>42</v>
      </c>
      <c r="I216" s="329">
        <v>1</v>
      </c>
      <c r="J216" s="329">
        <v>13.5</v>
      </c>
      <c r="K216" s="330">
        <v>4.5</v>
      </c>
      <c r="L216" s="338">
        <f>J216*10/3/G216</f>
        <v>7.5</v>
      </c>
      <c r="M216" s="339">
        <f>K216*10/3/G216</f>
        <v>2.5</v>
      </c>
      <c r="N216" s="552">
        <v>60</v>
      </c>
      <c r="O216" s="543">
        <v>1</v>
      </c>
      <c r="P216" s="544">
        <v>3</v>
      </c>
      <c r="Q216" s="552">
        <v>0</v>
      </c>
      <c r="R216" s="543">
        <v>0</v>
      </c>
      <c r="S216" s="544">
        <v>0</v>
      </c>
      <c r="T216" s="356">
        <f>J216*(O216+R216)+K216*(P216+S216)</f>
        <v>27</v>
      </c>
      <c r="U216" s="336">
        <f>J216*O216+K216*P216</f>
        <v>27</v>
      </c>
      <c r="V216" s="334">
        <f>J216*R216+K216*S216</f>
        <v>0</v>
      </c>
      <c r="W216" s="357">
        <f>T216</f>
        <v>27</v>
      </c>
    </row>
    <row r="217" spans="1:29" outlineLevel="2">
      <c r="A217" s="354" t="s">
        <v>335</v>
      </c>
      <c r="B217" s="315" t="s">
        <v>34</v>
      </c>
      <c r="C217" s="315" t="s">
        <v>18</v>
      </c>
      <c r="D217" s="315" t="s">
        <v>345</v>
      </c>
      <c r="E217" s="315" t="s">
        <v>346</v>
      </c>
      <c r="F217" s="315" t="s">
        <v>347</v>
      </c>
      <c r="G217" s="355">
        <v>6</v>
      </c>
      <c r="H217" s="315" t="s">
        <v>13</v>
      </c>
      <c r="I217" s="329">
        <v>1</v>
      </c>
      <c r="J217" s="329">
        <v>9</v>
      </c>
      <c r="K217" s="330">
        <v>9</v>
      </c>
      <c r="L217" s="338">
        <f>J217*10/3/G217</f>
        <v>5</v>
      </c>
      <c r="M217" s="339">
        <f>K217*10/3/G217</f>
        <v>5</v>
      </c>
      <c r="N217" s="552">
        <v>80</v>
      </c>
      <c r="O217" s="543">
        <v>1</v>
      </c>
      <c r="P217" s="544">
        <v>3</v>
      </c>
      <c r="Q217" s="554">
        <v>40</v>
      </c>
      <c r="R217" s="548">
        <v>1</v>
      </c>
      <c r="S217" s="555">
        <v>2</v>
      </c>
      <c r="T217" s="356">
        <f>J217*(O217+R217)+K217*(P217+S217)</f>
        <v>63</v>
      </c>
      <c r="U217" s="336">
        <f>J217*O217+K217*P217</f>
        <v>36</v>
      </c>
      <c r="V217" s="334">
        <f>J217*R217+K217*S217</f>
        <v>27</v>
      </c>
      <c r="W217" s="357">
        <f>T217</f>
        <v>63</v>
      </c>
      <c r="X217" s="376"/>
    </row>
    <row r="218" spans="1:29" outlineLevel="2">
      <c r="A218" s="354" t="s">
        <v>33</v>
      </c>
      <c r="B218" s="315" t="s">
        <v>34</v>
      </c>
      <c r="C218" s="315" t="s">
        <v>18</v>
      </c>
      <c r="D218" s="315" t="s">
        <v>47</v>
      </c>
      <c r="E218" s="315" t="s">
        <v>48</v>
      </c>
      <c r="F218" s="315" t="s">
        <v>49</v>
      </c>
      <c r="G218" s="355">
        <v>6</v>
      </c>
      <c r="H218" s="315" t="s">
        <v>13</v>
      </c>
      <c r="I218" s="329">
        <v>1</v>
      </c>
      <c r="J218" s="329">
        <v>13.5</v>
      </c>
      <c r="K218" s="330">
        <v>4.5</v>
      </c>
      <c r="L218" s="338">
        <f>J218*10/3/G218</f>
        <v>7.5</v>
      </c>
      <c r="M218" s="339">
        <f>K218*10/3/G218</f>
        <v>2.5</v>
      </c>
      <c r="N218" s="552">
        <v>60</v>
      </c>
      <c r="O218" s="543">
        <v>1</v>
      </c>
      <c r="P218" s="544">
        <v>3</v>
      </c>
      <c r="Q218" s="552">
        <v>0</v>
      </c>
      <c r="R218" s="543">
        <v>0</v>
      </c>
      <c r="S218" s="544">
        <v>0</v>
      </c>
      <c r="T218" s="356">
        <f>J218*(O218+R218)+K218*(P218+S218)</f>
        <v>27</v>
      </c>
      <c r="U218" s="336">
        <f>J218*O218+K218*P218</f>
        <v>27</v>
      </c>
      <c r="V218" s="334">
        <f>J218*R218+K218*S218</f>
        <v>0</v>
      </c>
      <c r="W218" s="357">
        <f>T218</f>
        <v>27</v>
      </c>
    </row>
    <row r="219" spans="1:29" outlineLevel="2">
      <c r="A219" s="354" t="s">
        <v>335</v>
      </c>
      <c r="B219" s="315" t="s">
        <v>34</v>
      </c>
      <c r="C219" s="315" t="s">
        <v>18</v>
      </c>
      <c r="D219" s="315" t="s">
        <v>348</v>
      </c>
      <c r="E219" s="315" t="s">
        <v>349</v>
      </c>
      <c r="F219" s="315" t="s">
        <v>350</v>
      </c>
      <c r="G219" s="355">
        <v>6</v>
      </c>
      <c r="H219" s="315" t="s">
        <v>13</v>
      </c>
      <c r="I219" s="329">
        <v>1</v>
      </c>
      <c r="J219" s="329">
        <v>9</v>
      </c>
      <c r="K219" s="330">
        <v>9</v>
      </c>
      <c r="L219" s="338">
        <f>J219*10/3/G219</f>
        <v>5</v>
      </c>
      <c r="M219" s="339">
        <f>K219*10/3/G219</f>
        <v>5</v>
      </c>
      <c r="N219" s="552">
        <v>60</v>
      </c>
      <c r="O219" s="543">
        <v>1</v>
      </c>
      <c r="P219" s="544">
        <v>3</v>
      </c>
      <c r="Q219" s="554">
        <v>40</v>
      </c>
      <c r="R219" s="548">
        <v>1</v>
      </c>
      <c r="S219" s="555">
        <v>2</v>
      </c>
      <c r="T219" s="356">
        <f>J219*(O219+R219)+K219*(P219+S219)</f>
        <v>63</v>
      </c>
      <c r="U219" s="336">
        <f>J219*O219+K219*P219</f>
        <v>36</v>
      </c>
      <c r="V219" s="334">
        <f>J219*R219+K219*S219</f>
        <v>27</v>
      </c>
      <c r="W219" s="357">
        <f>T219</f>
        <v>63</v>
      </c>
    </row>
    <row r="220" spans="1:29" outlineLevel="2">
      <c r="A220" s="354" t="s">
        <v>33</v>
      </c>
      <c r="B220" s="315" t="s">
        <v>34</v>
      </c>
      <c r="C220" s="315" t="s">
        <v>18</v>
      </c>
      <c r="D220" s="315" t="s">
        <v>50</v>
      </c>
      <c r="E220" s="315" t="s">
        <v>51</v>
      </c>
      <c r="F220" s="315" t="s">
        <v>52</v>
      </c>
      <c r="G220" s="355">
        <v>6</v>
      </c>
      <c r="H220" s="315" t="s">
        <v>13</v>
      </c>
      <c r="I220" s="329">
        <v>1</v>
      </c>
      <c r="J220" s="329">
        <v>13.5</v>
      </c>
      <c r="K220" s="330">
        <v>4.5</v>
      </c>
      <c r="L220" s="338">
        <f>J220*10/3/G220</f>
        <v>7.5</v>
      </c>
      <c r="M220" s="339">
        <f>K220*10/3/G220</f>
        <v>2.5</v>
      </c>
      <c r="N220" s="552">
        <v>60</v>
      </c>
      <c r="O220" s="543">
        <v>1</v>
      </c>
      <c r="P220" s="544">
        <v>3</v>
      </c>
      <c r="Q220" s="552">
        <v>0</v>
      </c>
      <c r="R220" s="543">
        <v>0</v>
      </c>
      <c r="S220" s="544">
        <v>0</v>
      </c>
      <c r="T220" s="356">
        <f>J220*(O220+R220)+K220*(P220+S220)</f>
        <v>27</v>
      </c>
      <c r="U220" s="336">
        <f>J220*O220+K220*P220</f>
        <v>27</v>
      </c>
      <c r="V220" s="334">
        <f>J220*R220+K220*S220</f>
        <v>0</v>
      </c>
      <c r="W220" s="357">
        <f>T220</f>
        <v>27</v>
      </c>
    </row>
    <row r="221" spans="1:29" outlineLevel="1">
      <c r="A221" s="354"/>
      <c r="B221" s="315"/>
      <c r="C221" s="315" t="s">
        <v>658</v>
      </c>
      <c r="D221" s="315"/>
      <c r="E221" s="315"/>
      <c r="F221" s="315"/>
      <c r="G221" s="355"/>
      <c r="H221" s="315"/>
      <c r="I221" s="329"/>
      <c r="J221" s="329"/>
      <c r="K221" s="330"/>
      <c r="L221" s="338"/>
      <c r="M221" s="339"/>
      <c r="N221" s="310"/>
      <c r="O221" s="333"/>
      <c r="P221" s="334"/>
      <c r="Q221" s="310"/>
      <c r="R221" s="333"/>
      <c r="S221" s="334"/>
      <c r="T221" s="356"/>
      <c r="U221" s="336">
        <f>SUBTOTAL(9,U216:U220)</f>
        <v>153</v>
      </c>
      <c r="V221" s="334">
        <f>SUBTOTAL(9,V216:V220)</f>
        <v>54</v>
      </c>
      <c r="W221" s="357">
        <f>SUBTOTAL(9,W216:W220)</f>
        <v>207</v>
      </c>
    </row>
    <row r="222" spans="1:29" outlineLevel="2">
      <c r="A222" s="354" t="s">
        <v>391</v>
      </c>
      <c r="B222" s="315" t="s">
        <v>34</v>
      </c>
      <c r="C222" s="315" t="s">
        <v>56</v>
      </c>
      <c r="D222" s="315" t="s">
        <v>395</v>
      </c>
      <c r="E222" s="315" t="s">
        <v>393</v>
      </c>
      <c r="F222" s="315" t="s">
        <v>394</v>
      </c>
      <c r="G222" s="355">
        <v>6</v>
      </c>
      <c r="H222" s="315" t="s">
        <v>42</v>
      </c>
      <c r="I222" s="329">
        <v>1</v>
      </c>
      <c r="J222" s="329">
        <v>11.25</v>
      </c>
      <c r="K222" s="330">
        <v>6.75</v>
      </c>
      <c r="L222" s="338">
        <f>J222*10/3/G222</f>
        <v>6.25</v>
      </c>
      <c r="M222" s="339">
        <f>K222*10/3/G222</f>
        <v>3.75</v>
      </c>
      <c r="N222" s="310">
        <v>0</v>
      </c>
      <c r="O222" s="333">
        <v>0</v>
      </c>
      <c r="P222" s="334">
        <v>0</v>
      </c>
      <c r="Q222" s="552">
        <v>40</v>
      </c>
      <c r="R222" s="543">
        <v>1</v>
      </c>
      <c r="S222" s="544">
        <v>2</v>
      </c>
      <c r="T222" s="356">
        <f>J222*(O222+R222)+K222*(P222+S222)</f>
        <v>24.75</v>
      </c>
      <c r="U222" s="336">
        <f>J222*O222+K222*P222</f>
        <v>0</v>
      </c>
      <c r="V222" s="334">
        <f>J222*R222+K222*S222</f>
        <v>24.75</v>
      </c>
      <c r="W222" s="357">
        <f>T222</f>
        <v>24.75</v>
      </c>
    </row>
    <row r="223" spans="1:29" outlineLevel="2">
      <c r="A223" s="354" t="s">
        <v>458</v>
      </c>
      <c r="B223" s="315" t="s">
        <v>34</v>
      </c>
      <c r="C223" s="315" t="s">
        <v>56</v>
      </c>
      <c r="D223" s="315" t="s">
        <v>463</v>
      </c>
      <c r="E223" s="315" t="s">
        <v>464</v>
      </c>
      <c r="F223" s="315" t="s">
        <v>465</v>
      </c>
      <c r="G223" s="355">
        <v>6</v>
      </c>
      <c r="H223" s="315" t="s">
        <v>42</v>
      </c>
      <c r="I223" s="329">
        <v>1</v>
      </c>
      <c r="J223" s="329">
        <v>13.5</v>
      </c>
      <c r="K223" s="330">
        <v>4.5</v>
      </c>
      <c r="L223" s="338">
        <f>J223*10/3/G223</f>
        <v>7.5</v>
      </c>
      <c r="M223" s="339">
        <f>K223*10/3/G223</f>
        <v>2.5</v>
      </c>
      <c r="N223" s="310">
        <v>0</v>
      </c>
      <c r="O223" s="333">
        <v>0</v>
      </c>
      <c r="P223" s="334">
        <v>0</v>
      </c>
      <c r="Q223" s="552">
        <v>60</v>
      </c>
      <c r="R223" s="543">
        <v>1</v>
      </c>
      <c r="S223" s="544">
        <v>3</v>
      </c>
      <c r="T223" s="356">
        <f>J223*(O223+R223)+K223*(P223+S223)</f>
        <v>27</v>
      </c>
      <c r="U223" s="336">
        <f>J223*O223+K223*P223</f>
        <v>0</v>
      </c>
      <c r="V223" s="334">
        <f>J223*R223+K223*S223</f>
        <v>27</v>
      </c>
      <c r="W223" s="357">
        <f>T223</f>
        <v>27</v>
      </c>
    </row>
    <row r="224" spans="1:29" outlineLevel="2">
      <c r="A224" s="354" t="s">
        <v>33</v>
      </c>
      <c r="B224" s="315" t="s">
        <v>34</v>
      </c>
      <c r="C224" s="315" t="s">
        <v>56</v>
      </c>
      <c r="D224" s="315" t="s">
        <v>53</v>
      </c>
      <c r="E224" s="315" t="s">
        <v>54</v>
      </c>
      <c r="F224" s="315" t="s">
        <v>55</v>
      </c>
      <c r="G224" s="355">
        <v>6</v>
      </c>
      <c r="H224" s="315" t="s">
        <v>13</v>
      </c>
      <c r="I224" s="329">
        <v>1</v>
      </c>
      <c r="J224" s="329">
        <v>13.5</v>
      </c>
      <c r="K224" s="330">
        <v>4.5</v>
      </c>
      <c r="L224" s="338">
        <f>J224*10/3/G224</f>
        <v>7.5</v>
      </c>
      <c r="M224" s="339">
        <f>K224*10/3/G224</f>
        <v>2.5</v>
      </c>
      <c r="N224" s="310">
        <v>0</v>
      </c>
      <c r="O224" s="333">
        <v>0</v>
      </c>
      <c r="P224" s="334">
        <v>0</v>
      </c>
      <c r="Q224" s="552">
        <v>60</v>
      </c>
      <c r="R224" s="543">
        <v>1</v>
      </c>
      <c r="S224" s="544">
        <v>3</v>
      </c>
      <c r="T224" s="356">
        <f>J224*(O224+R224)+K224*(P224+S224)</f>
        <v>27</v>
      </c>
      <c r="U224" s="336">
        <f>J224*O224+K224*P224</f>
        <v>0</v>
      </c>
      <c r="V224" s="334">
        <f>J224*R224+K224*S224</f>
        <v>27</v>
      </c>
      <c r="W224" s="357">
        <f>T224</f>
        <v>27</v>
      </c>
    </row>
    <row r="225" spans="1:23" outlineLevel="2">
      <c r="A225" s="354" t="s">
        <v>335</v>
      </c>
      <c r="B225" s="315" t="s">
        <v>34</v>
      </c>
      <c r="C225" s="315" t="s">
        <v>56</v>
      </c>
      <c r="D225" s="315" t="s">
        <v>351</v>
      </c>
      <c r="E225" s="315" t="s">
        <v>352</v>
      </c>
      <c r="F225" s="315" t="s">
        <v>353</v>
      </c>
      <c r="G225" s="355">
        <v>6</v>
      </c>
      <c r="H225" s="315" t="s">
        <v>13</v>
      </c>
      <c r="I225" s="329">
        <v>1</v>
      </c>
      <c r="J225" s="329">
        <v>9</v>
      </c>
      <c r="K225" s="330">
        <v>9</v>
      </c>
      <c r="L225" s="338">
        <f>J225*10/3/G225</f>
        <v>5</v>
      </c>
      <c r="M225" s="339">
        <f>K225*10/3/G225</f>
        <v>5</v>
      </c>
      <c r="N225" s="310">
        <v>0</v>
      </c>
      <c r="O225" s="333">
        <v>0</v>
      </c>
      <c r="P225" s="334">
        <v>0</v>
      </c>
      <c r="Q225" s="677">
        <v>48</v>
      </c>
      <c r="R225" s="543">
        <v>1</v>
      </c>
      <c r="S225" s="674">
        <v>3</v>
      </c>
      <c r="T225" s="356">
        <f>J225*(O225+R225)+K225*(P225+S225)</f>
        <v>36</v>
      </c>
      <c r="U225" s="336">
        <f>J225*O225+K225*P225</f>
        <v>0</v>
      </c>
      <c r="V225" s="334">
        <f>J225*R225+K225*S225</f>
        <v>36</v>
      </c>
      <c r="W225" s="357">
        <f>T225</f>
        <v>36</v>
      </c>
    </row>
    <row r="226" spans="1:23" outlineLevel="2">
      <c r="A226" s="354" t="s">
        <v>335</v>
      </c>
      <c r="B226" s="315" t="s">
        <v>34</v>
      </c>
      <c r="C226" s="361" t="s">
        <v>56</v>
      </c>
      <c r="D226" s="315" t="s">
        <v>360</v>
      </c>
      <c r="E226" s="315" t="s">
        <v>361</v>
      </c>
      <c r="F226" s="315" t="s">
        <v>362</v>
      </c>
      <c r="G226" s="355">
        <v>6</v>
      </c>
      <c r="H226" s="315" t="s">
        <v>13</v>
      </c>
      <c r="I226" s="329">
        <v>1</v>
      </c>
      <c r="J226" s="329">
        <f>(4.5+$Y$30)*I226</f>
        <v>9</v>
      </c>
      <c r="K226" s="330">
        <v>9</v>
      </c>
      <c r="L226" s="338">
        <f>J226*10/3/G226</f>
        <v>5</v>
      </c>
      <c r="M226" s="339">
        <f>K226*10/3/G226</f>
        <v>5</v>
      </c>
      <c r="N226" s="310">
        <v>0</v>
      </c>
      <c r="O226" s="333">
        <v>0</v>
      </c>
      <c r="P226" s="334">
        <v>0</v>
      </c>
      <c r="Q226" s="552">
        <v>60</v>
      </c>
      <c r="R226" s="543">
        <v>1</v>
      </c>
      <c r="S226" s="544">
        <v>3</v>
      </c>
      <c r="T226" s="356">
        <f>J226*(O226+R226)+K226*(P226+S226)</f>
        <v>36</v>
      </c>
      <c r="U226" s="336">
        <f>J226*O226+K226*P226</f>
        <v>0</v>
      </c>
      <c r="V226" s="334">
        <f>J226*R226+K226*S226</f>
        <v>36</v>
      </c>
      <c r="W226" s="357">
        <f>T226</f>
        <v>36</v>
      </c>
    </row>
    <row r="227" spans="1:23" outlineLevel="1">
      <c r="A227" s="354"/>
      <c r="B227" s="315"/>
      <c r="C227" s="361" t="s">
        <v>659</v>
      </c>
      <c r="D227" s="315"/>
      <c r="E227" s="315"/>
      <c r="F227" s="315"/>
      <c r="G227" s="355"/>
      <c r="H227" s="315"/>
      <c r="I227" s="329"/>
      <c r="J227" s="329"/>
      <c r="K227" s="330"/>
      <c r="L227" s="338"/>
      <c r="M227" s="339"/>
      <c r="N227" s="310"/>
      <c r="O227" s="333"/>
      <c r="P227" s="334"/>
      <c r="Q227" s="310"/>
      <c r="R227" s="333"/>
      <c r="S227" s="334"/>
      <c r="T227" s="356"/>
      <c r="U227" s="336">
        <f>SUBTOTAL(9,U222:U226)</f>
        <v>0</v>
      </c>
      <c r="V227" s="334">
        <f>SUBTOTAL(9,V222:V226)</f>
        <v>150.75</v>
      </c>
      <c r="W227" s="357">
        <f>SUBTOTAL(9,W222:W226)</f>
        <v>150.75</v>
      </c>
    </row>
    <row r="228" spans="1:23" outlineLevel="2">
      <c r="A228" s="354" t="s">
        <v>458</v>
      </c>
      <c r="B228" s="315" t="s">
        <v>34</v>
      </c>
      <c r="C228" s="315" t="s">
        <v>22</v>
      </c>
      <c r="D228" s="315" t="s">
        <v>466</v>
      </c>
      <c r="E228" s="315" t="s">
        <v>467</v>
      </c>
      <c r="F228" s="315" t="s">
        <v>468</v>
      </c>
      <c r="G228" s="355">
        <v>6</v>
      </c>
      <c r="H228" s="315" t="s">
        <v>13</v>
      </c>
      <c r="I228" s="329">
        <v>1</v>
      </c>
      <c r="J228" s="329">
        <v>9</v>
      </c>
      <c r="K228" s="330">
        <v>9</v>
      </c>
      <c r="L228" s="338">
        <f>J228*10/3/G228</f>
        <v>5</v>
      </c>
      <c r="M228" s="339">
        <f>K228*10/3/G228</f>
        <v>5</v>
      </c>
      <c r="N228" s="746">
        <v>60</v>
      </c>
      <c r="O228" s="543">
        <v>1</v>
      </c>
      <c r="P228" s="745">
        <v>3</v>
      </c>
      <c r="Q228" s="310">
        <v>0</v>
      </c>
      <c r="R228" s="333">
        <v>0</v>
      </c>
      <c r="S228" s="334">
        <v>0</v>
      </c>
      <c r="T228" s="356">
        <f>J228*(O228+R228)+K228*(P228+S228)</f>
        <v>36</v>
      </c>
      <c r="U228" s="336">
        <f>J228*O228+K228*P228</f>
        <v>36</v>
      </c>
      <c r="V228" s="334">
        <f>J228*R228+K228*S228</f>
        <v>0</v>
      </c>
      <c r="W228" s="357">
        <f>T228</f>
        <v>36</v>
      </c>
    </row>
    <row r="229" spans="1:23" outlineLevel="2">
      <c r="A229" s="354" t="s">
        <v>335</v>
      </c>
      <c r="B229" s="315" t="s">
        <v>34</v>
      </c>
      <c r="C229" s="361" t="s">
        <v>22</v>
      </c>
      <c r="D229" s="315" t="s">
        <v>354</v>
      </c>
      <c r="E229" s="315" t="s">
        <v>355</v>
      </c>
      <c r="F229" s="315" t="s">
        <v>356</v>
      </c>
      <c r="G229" s="355">
        <v>6</v>
      </c>
      <c r="H229" s="315" t="s">
        <v>13</v>
      </c>
      <c r="I229" s="329">
        <v>1</v>
      </c>
      <c r="J229" s="329">
        <v>9</v>
      </c>
      <c r="K229" s="330">
        <v>9</v>
      </c>
      <c r="L229" s="338">
        <f>J229*10/3/G229</f>
        <v>5</v>
      </c>
      <c r="M229" s="339">
        <f>K229*10/3/G229</f>
        <v>5</v>
      </c>
      <c r="N229" s="552">
        <v>40</v>
      </c>
      <c r="O229" s="543">
        <v>1</v>
      </c>
      <c r="P229" s="544">
        <v>2</v>
      </c>
      <c r="Q229" s="310">
        <v>0</v>
      </c>
      <c r="R229" s="333">
        <v>0</v>
      </c>
      <c r="S229" s="334">
        <v>0</v>
      </c>
      <c r="T229" s="356">
        <f>J229*(O229+R229)+K229*(P229+S229)</f>
        <v>27</v>
      </c>
      <c r="U229" s="336">
        <f>J229*O229+K229*P229</f>
        <v>27</v>
      </c>
      <c r="V229" s="334">
        <f>J229*R229+K229*S229</f>
        <v>0</v>
      </c>
      <c r="W229" s="357">
        <f>T229</f>
        <v>27</v>
      </c>
    </row>
    <row r="230" spans="1:23" outlineLevel="2">
      <c r="A230" s="354" t="s">
        <v>33</v>
      </c>
      <c r="B230" s="315" t="s">
        <v>34</v>
      </c>
      <c r="C230" s="315" t="s">
        <v>22</v>
      </c>
      <c r="D230" s="315" t="s">
        <v>57</v>
      </c>
      <c r="E230" s="315" t="s">
        <v>58</v>
      </c>
      <c r="F230" s="315" t="s">
        <v>59</v>
      </c>
      <c r="G230" s="355">
        <v>6</v>
      </c>
      <c r="H230" s="315" t="s">
        <v>13</v>
      </c>
      <c r="I230" s="329">
        <v>1</v>
      </c>
      <c r="J230" s="329">
        <v>13.5</v>
      </c>
      <c r="K230" s="330">
        <v>4.5</v>
      </c>
      <c r="L230" s="338">
        <f>J230*10/3/G230</f>
        <v>7.5</v>
      </c>
      <c r="M230" s="339">
        <f>K230*10/3/G230</f>
        <v>2.5</v>
      </c>
      <c r="N230" s="552">
        <v>40</v>
      </c>
      <c r="O230" s="543">
        <v>1</v>
      </c>
      <c r="P230" s="544">
        <v>2</v>
      </c>
      <c r="Q230" s="310">
        <v>0</v>
      </c>
      <c r="R230" s="333">
        <v>0</v>
      </c>
      <c r="S230" s="334">
        <v>0</v>
      </c>
      <c r="T230" s="356">
        <f>J230*(O230+R230)+K230*(P230+S230)</f>
        <v>22.5</v>
      </c>
      <c r="U230" s="336">
        <f>J230*O230+K230*P230</f>
        <v>22.5</v>
      </c>
      <c r="V230" s="334">
        <f>J230*R230+K230*S230</f>
        <v>0</v>
      </c>
      <c r="W230" s="357">
        <f>T230</f>
        <v>22.5</v>
      </c>
    </row>
    <row r="231" spans="1:23" outlineLevel="2">
      <c r="A231" s="354" t="s">
        <v>33</v>
      </c>
      <c r="B231" s="315" t="s">
        <v>34</v>
      </c>
      <c r="C231" s="315" t="s">
        <v>22</v>
      </c>
      <c r="D231" s="315" t="s">
        <v>60</v>
      </c>
      <c r="E231" s="315" t="s">
        <v>61</v>
      </c>
      <c r="F231" s="315" t="s">
        <v>62</v>
      </c>
      <c r="G231" s="355">
        <v>6</v>
      </c>
      <c r="H231" s="315" t="s">
        <v>13</v>
      </c>
      <c r="I231" s="329">
        <v>1</v>
      </c>
      <c r="J231" s="329">
        <v>13.5</v>
      </c>
      <c r="K231" s="330">
        <v>4.5</v>
      </c>
      <c r="L231" s="338">
        <f>J231*10/3/G231</f>
        <v>7.5</v>
      </c>
      <c r="M231" s="339">
        <f>K231*10/3/G231</f>
        <v>2.5</v>
      </c>
      <c r="N231" s="552">
        <v>40</v>
      </c>
      <c r="O231" s="543">
        <v>1</v>
      </c>
      <c r="P231" s="544">
        <v>2</v>
      </c>
      <c r="Q231" s="310">
        <v>0</v>
      </c>
      <c r="R231" s="333">
        <v>0</v>
      </c>
      <c r="S231" s="334">
        <v>0</v>
      </c>
      <c r="T231" s="356">
        <f>J231*(O231+R231)+K231*(P231+S231)</f>
        <v>22.5</v>
      </c>
      <c r="U231" s="336">
        <f>J231*O231+K231*P231</f>
        <v>22.5</v>
      </c>
      <c r="V231" s="334">
        <f>J231*R231+K231*S231</f>
        <v>0</v>
      </c>
      <c r="W231" s="357">
        <f>T231</f>
        <v>22.5</v>
      </c>
    </row>
    <row r="232" spans="1:23" outlineLevel="2">
      <c r="A232" s="354" t="s">
        <v>33</v>
      </c>
      <c r="B232" s="315" t="s">
        <v>34</v>
      </c>
      <c r="C232" s="315" t="s">
        <v>22</v>
      </c>
      <c r="D232" s="315" t="s">
        <v>63</v>
      </c>
      <c r="E232" s="315" t="s">
        <v>64</v>
      </c>
      <c r="F232" s="315" t="s">
        <v>65</v>
      </c>
      <c r="G232" s="355">
        <v>6</v>
      </c>
      <c r="H232" s="315" t="s">
        <v>13</v>
      </c>
      <c r="I232" s="329">
        <v>1</v>
      </c>
      <c r="J232" s="329">
        <v>9</v>
      </c>
      <c r="K232" s="330">
        <v>9</v>
      </c>
      <c r="L232" s="338">
        <f>J232*10/3/G232</f>
        <v>5</v>
      </c>
      <c r="M232" s="339">
        <f>K232*10/3/G232</f>
        <v>5</v>
      </c>
      <c r="N232" s="554">
        <v>40</v>
      </c>
      <c r="O232" s="543">
        <v>1</v>
      </c>
      <c r="P232" s="544">
        <v>2</v>
      </c>
      <c r="Q232" s="310">
        <v>0</v>
      </c>
      <c r="R232" s="333">
        <v>0</v>
      </c>
      <c r="S232" s="334">
        <v>0</v>
      </c>
      <c r="T232" s="356">
        <f>J232*(O232+R232)+K232*(P232+S232)</f>
        <v>27</v>
      </c>
      <c r="U232" s="336">
        <f>J232*O232+K232*P232</f>
        <v>27</v>
      </c>
      <c r="V232" s="334">
        <f>J232*R232+K232*S232</f>
        <v>0</v>
      </c>
      <c r="W232" s="357">
        <f>T232</f>
        <v>27</v>
      </c>
    </row>
    <row r="233" spans="1:23" outlineLevel="1">
      <c r="A233" s="354"/>
      <c r="B233" s="315"/>
      <c r="C233" s="315" t="s">
        <v>660</v>
      </c>
      <c r="D233" s="315"/>
      <c r="E233" s="315"/>
      <c r="F233" s="315"/>
      <c r="G233" s="355"/>
      <c r="H233" s="315"/>
      <c r="I233" s="329"/>
      <c r="J233" s="329"/>
      <c r="K233" s="330"/>
      <c r="L233" s="338"/>
      <c r="M233" s="339"/>
      <c r="N233" s="310"/>
      <c r="O233" s="333"/>
      <c r="P233" s="334"/>
      <c r="Q233" s="310"/>
      <c r="R233" s="333"/>
      <c r="S233" s="334"/>
      <c r="T233" s="356"/>
      <c r="U233" s="336">
        <f>SUBTOTAL(9,U228:U232)</f>
        <v>135</v>
      </c>
      <c r="V233" s="334">
        <f>SUBTOTAL(9,V228:V232)</f>
        <v>0</v>
      </c>
      <c r="W233" s="357">
        <f>SUBTOTAL(9,W228:W232)</f>
        <v>135</v>
      </c>
    </row>
    <row r="234" spans="1:23" outlineLevel="2">
      <c r="A234" s="354" t="s">
        <v>458</v>
      </c>
      <c r="B234" s="315" t="s">
        <v>34</v>
      </c>
      <c r="C234" s="315" t="s">
        <v>38</v>
      </c>
      <c r="D234" s="315" t="s">
        <v>469</v>
      </c>
      <c r="E234" s="315" t="s">
        <v>470</v>
      </c>
      <c r="F234" s="315" t="s">
        <v>471</v>
      </c>
      <c r="G234" s="355">
        <v>6</v>
      </c>
      <c r="H234" s="315" t="s">
        <v>13</v>
      </c>
      <c r="I234" s="329">
        <v>1</v>
      </c>
      <c r="J234" s="329">
        <v>13.5</v>
      </c>
      <c r="K234" s="330">
        <v>4.5</v>
      </c>
      <c r="L234" s="338">
        <f t="shared" ref="L234:L238" si="152">J234*10/3/G234</f>
        <v>7.5</v>
      </c>
      <c r="M234" s="339">
        <f>K234*10/3/G234</f>
        <v>2.5</v>
      </c>
      <c r="N234" s="310">
        <v>0</v>
      </c>
      <c r="O234" s="333">
        <v>0</v>
      </c>
      <c r="P234" s="334">
        <v>0</v>
      </c>
      <c r="Q234" s="746">
        <v>60</v>
      </c>
      <c r="R234" s="543">
        <v>1</v>
      </c>
      <c r="S234" s="745">
        <v>3</v>
      </c>
      <c r="T234" s="356">
        <f>J234*(O234+R234)+K234*(P234+S234)</f>
        <v>27</v>
      </c>
      <c r="U234" s="336">
        <f>J234*O234+K234*P234</f>
        <v>0</v>
      </c>
      <c r="V234" s="334">
        <f>J234*R234+K234*S234</f>
        <v>27</v>
      </c>
      <c r="W234" s="357">
        <f t="shared" ref="W234:W238" si="153">T234</f>
        <v>27</v>
      </c>
    </row>
    <row r="235" spans="1:23" outlineLevel="2">
      <c r="A235" s="354" t="s">
        <v>33</v>
      </c>
      <c r="B235" s="315" t="s">
        <v>34</v>
      </c>
      <c r="C235" s="315" t="s">
        <v>38</v>
      </c>
      <c r="D235" s="315" t="s">
        <v>35</v>
      </c>
      <c r="E235" s="315" t="s">
        <v>36</v>
      </c>
      <c r="F235" s="315" t="s">
        <v>37</v>
      </c>
      <c r="G235" s="355">
        <v>6</v>
      </c>
      <c r="H235" s="315" t="s">
        <v>13</v>
      </c>
      <c r="I235" s="329">
        <v>1</v>
      </c>
      <c r="J235" s="329">
        <v>9</v>
      </c>
      <c r="K235" s="330">
        <v>9</v>
      </c>
      <c r="L235" s="338">
        <f t="shared" si="152"/>
        <v>5</v>
      </c>
      <c r="M235" s="339">
        <f>K235*10/3/G235</f>
        <v>5</v>
      </c>
      <c r="N235" s="310">
        <v>0</v>
      </c>
      <c r="O235" s="333">
        <v>0</v>
      </c>
      <c r="P235" s="334">
        <v>0</v>
      </c>
      <c r="Q235" s="552">
        <v>40</v>
      </c>
      <c r="R235" s="543">
        <v>1</v>
      </c>
      <c r="S235" s="747">
        <v>2</v>
      </c>
      <c r="T235" s="356">
        <f>J235*(O235+R235)+K235*(P235+S235)</f>
        <v>27</v>
      </c>
      <c r="U235" s="336">
        <f>J235*O235+K235*P235</f>
        <v>0</v>
      </c>
      <c r="V235" s="334">
        <f>J235*R235+K235*S235</f>
        <v>27</v>
      </c>
      <c r="W235" s="357">
        <f t="shared" si="153"/>
        <v>27</v>
      </c>
    </row>
    <row r="236" spans="1:23" outlineLevel="2">
      <c r="A236" s="354" t="s">
        <v>458</v>
      </c>
      <c r="B236" s="315" t="s">
        <v>34</v>
      </c>
      <c r="C236" s="315" t="s">
        <v>38</v>
      </c>
      <c r="D236" s="315" t="s">
        <v>472</v>
      </c>
      <c r="E236" s="315" t="s">
        <v>473</v>
      </c>
      <c r="F236" s="315" t="s">
        <v>474</v>
      </c>
      <c r="G236" s="355">
        <v>6</v>
      </c>
      <c r="H236" s="315" t="s">
        <v>13</v>
      </c>
      <c r="I236" s="329">
        <v>1</v>
      </c>
      <c r="J236" s="329">
        <v>0</v>
      </c>
      <c r="K236" s="330">
        <v>18</v>
      </c>
      <c r="L236" s="338">
        <f t="shared" si="152"/>
        <v>0</v>
      </c>
      <c r="M236" s="339">
        <f>K236*10/3/G236</f>
        <v>10</v>
      </c>
      <c r="N236" s="310">
        <v>0</v>
      </c>
      <c r="O236" s="333">
        <v>0</v>
      </c>
      <c r="P236" s="334">
        <v>0</v>
      </c>
      <c r="Q236" s="746">
        <v>60</v>
      </c>
      <c r="R236" s="543">
        <v>1</v>
      </c>
      <c r="S236" s="745">
        <v>3</v>
      </c>
      <c r="T236" s="356">
        <f>J236*(O236+R236)+K236*(P236+S236)</f>
        <v>54</v>
      </c>
      <c r="U236" s="336">
        <f>J236*O236+K236*P236</f>
        <v>0</v>
      </c>
      <c r="V236" s="334">
        <f>J236*R236+K236*S236</f>
        <v>54</v>
      </c>
      <c r="W236" s="357">
        <f t="shared" si="153"/>
        <v>54</v>
      </c>
    </row>
    <row r="237" spans="1:23" outlineLevel="2">
      <c r="A237" s="354" t="s">
        <v>33</v>
      </c>
      <c r="B237" s="315" t="s">
        <v>34</v>
      </c>
      <c r="C237" s="315" t="s">
        <v>38</v>
      </c>
      <c r="D237" s="315" t="s">
        <v>66</v>
      </c>
      <c r="E237" s="315" t="s">
        <v>67</v>
      </c>
      <c r="F237" s="315" t="s">
        <v>68</v>
      </c>
      <c r="G237" s="355">
        <v>6</v>
      </c>
      <c r="H237" s="315" t="s">
        <v>13</v>
      </c>
      <c r="I237" s="329">
        <v>1</v>
      </c>
      <c r="J237" s="329">
        <v>9</v>
      </c>
      <c r="K237" s="330">
        <v>9</v>
      </c>
      <c r="L237" s="338">
        <f t="shared" si="152"/>
        <v>5</v>
      </c>
      <c r="M237" s="339">
        <f>K237*10/3/G237</f>
        <v>5</v>
      </c>
      <c r="N237" s="310">
        <v>0</v>
      </c>
      <c r="O237" s="333">
        <v>0</v>
      </c>
      <c r="P237" s="334">
        <v>0</v>
      </c>
      <c r="Q237" s="552">
        <v>40</v>
      </c>
      <c r="R237" s="543">
        <v>1</v>
      </c>
      <c r="S237" s="747">
        <v>2</v>
      </c>
      <c r="T237" s="356">
        <f>J237*(O237+R237)+K237*(P237+S237)</f>
        <v>27</v>
      </c>
      <c r="U237" s="336">
        <f>J237*O237+K237*P237</f>
        <v>0</v>
      </c>
      <c r="V237" s="334">
        <f>J237*R237+K237*S237</f>
        <v>27</v>
      </c>
      <c r="W237" s="357">
        <f t="shared" si="153"/>
        <v>27</v>
      </c>
    </row>
    <row r="238" spans="1:23" outlineLevel="2">
      <c r="A238" s="354" t="s">
        <v>335</v>
      </c>
      <c r="B238" s="315" t="s">
        <v>34</v>
      </c>
      <c r="C238" s="361" t="s">
        <v>38</v>
      </c>
      <c r="D238" s="315" t="s">
        <v>369</v>
      </c>
      <c r="E238" s="315" t="s">
        <v>370</v>
      </c>
      <c r="F238" s="315" t="s">
        <v>371</v>
      </c>
      <c r="G238" s="355">
        <v>6</v>
      </c>
      <c r="H238" s="315" t="s">
        <v>13</v>
      </c>
      <c r="I238" s="329">
        <v>1</v>
      </c>
      <c r="J238" s="329">
        <f>(4.5+$Y$30)*I238</f>
        <v>9</v>
      </c>
      <c r="K238" s="330">
        <v>9</v>
      </c>
      <c r="L238" s="338">
        <f t="shared" si="152"/>
        <v>5</v>
      </c>
      <c r="M238" s="339">
        <f>K238*10/3/G238</f>
        <v>5</v>
      </c>
      <c r="N238" s="310">
        <v>0</v>
      </c>
      <c r="O238" s="333">
        <v>0</v>
      </c>
      <c r="P238" s="334">
        <v>0</v>
      </c>
      <c r="Q238" s="552">
        <v>40</v>
      </c>
      <c r="R238" s="543">
        <v>1</v>
      </c>
      <c r="S238" s="747">
        <v>2</v>
      </c>
      <c r="T238" s="356">
        <f>J238*(O238+R238)+K238*(P238+S238)</f>
        <v>27</v>
      </c>
      <c r="U238" s="336">
        <f>J238*O238+K238*P238</f>
        <v>0</v>
      </c>
      <c r="V238" s="334">
        <f>J238*R238+K238*S238</f>
        <v>27</v>
      </c>
      <c r="W238" s="357">
        <f t="shared" si="153"/>
        <v>27</v>
      </c>
    </row>
    <row r="239" spans="1:23" outlineLevel="1">
      <c r="A239" s="354"/>
      <c r="B239" s="315"/>
      <c r="C239" s="361" t="s">
        <v>661</v>
      </c>
      <c r="D239" s="315"/>
      <c r="E239" s="315"/>
      <c r="F239" s="315"/>
      <c r="G239" s="355"/>
      <c r="H239" s="315"/>
      <c r="I239" s="329"/>
      <c r="J239" s="329"/>
      <c r="K239" s="330"/>
      <c r="L239" s="338"/>
      <c r="M239" s="339"/>
      <c r="N239" s="310"/>
      <c r="O239" s="333"/>
      <c r="P239" s="334"/>
      <c r="Q239" s="310"/>
      <c r="R239" s="333"/>
      <c r="S239" s="334"/>
      <c r="T239" s="356"/>
      <c r="U239" s="336">
        <f>SUBTOTAL(9,U234:U238)</f>
        <v>0</v>
      </c>
      <c r="V239" s="334">
        <f>SUBTOTAL(9,V234:V238)</f>
        <v>162</v>
      </c>
      <c r="W239" s="357">
        <f>SUBTOTAL(9,W234:W238)</f>
        <v>162</v>
      </c>
    </row>
    <row r="240" spans="1:23" outlineLevel="2">
      <c r="A240" s="326" t="s">
        <v>563</v>
      </c>
      <c r="B240" s="315" t="s">
        <v>34</v>
      </c>
      <c r="C240" s="315" t="s">
        <v>97</v>
      </c>
      <c r="D240" s="315" t="s">
        <v>403</v>
      </c>
      <c r="E240" s="315" t="s">
        <v>404</v>
      </c>
      <c r="F240" s="315" t="s">
        <v>405</v>
      </c>
      <c r="G240" s="355">
        <v>6</v>
      </c>
      <c r="H240" s="315" t="s">
        <v>32</v>
      </c>
      <c r="I240" s="329">
        <v>1</v>
      </c>
      <c r="J240" s="329">
        <f>(9+$Y$30)*I240</f>
        <v>13.5</v>
      </c>
      <c r="K240" s="330">
        <v>4.5</v>
      </c>
      <c r="L240" s="338">
        <f t="shared" ref="L240:L246" si="154">J240*10/3/G240</f>
        <v>7.5</v>
      </c>
      <c r="M240" s="339">
        <f t="shared" ref="M240:M246" si="155">K240*10/3/G240</f>
        <v>2.5</v>
      </c>
      <c r="N240" s="554">
        <v>16</v>
      </c>
      <c r="O240" s="548">
        <v>0.4</v>
      </c>
      <c r="P240" s="555">
        <v>0.8</v>
      </c>
      <c r="Q240" s="310">
        <v>0</v>
      </c>
      <c r="R240" s="333">
        <v>0</v>
      </c>
      <c r="S240" s="334">
        <v>0</v>
      </c>
      <c r="T240" s="356">
        <f t="shared" ref="T240:T246" si="156">J240*(O240+R240)+K240*(P240+S240)</f>
        <v>9</v>
      </c>
      <c r="U240" s="336">
        <f t="shared" ref="U240:U246" si="157">J240*O240+K240*P240</f>
        <v>9</v>
      </c>
      <c r="V240" s="334">
        <f t="shared" ref="V240:V246" si="158">J240*R240+K240*S240</f>
        <v>0</v>
      </c>
      <c r="W240" s="357">
        <f t="shared" ref="W240:W246" si="159">T240</f>
        <v>9</v>
      </c>
    </row>
    <row r="241" spans="1:29" outlineLevel="2">
      <c r="A241" s="326" t="s">
        <v>563</v>
      </c>
      <c r="B241" s="315" t="s">
        <v>34</v>
      </c>
      <c r="C241" s="315" t="s">
        <v>97</v>
      </c>
      <c r="D241" s="315" t="s">
        <v>406</v>
      </c>
      <c r="E241" s="315" t="s">
        <v>407</v>
      </c>
      <c r="F241" s="315" t="s">
        <v>408</v>
      </c>
      <c r="G241" s="355">
        <v>6</v>
      </c>
      <c r="H241" s="315" t="s">
        <v>32</v>
      </c>
      <c r="I241" s="329">
        <v>1</v>
      </c>
      <c r="J241" s="329">
        <v>0</v>
      </c>
      <c r="K241" s="330">
        <f>13.5+$Y$30</f>
        <v>18</v>
      </c>
      <c r="L241" s="338">
        <f t="shared" si="154"/>
        <v>0</v>
      </c>
      <c r="M241" s="339">
        <f t="shared" si="155"/>
        <v>10</v>
      </c>
      <c r="N241" s="552">
        <v>8</v>
      </c>
      <c r="O241" s="543">
        <v>0</v>
      </c>
      <c r="P241" s="544">
        <v>0.4</v>
      </c>
      <c r="Q241" s="310">
        <v>0</v>
      </c>
      <c r="R241" s="333">
        <v>0</v>
      </c>
      <c r="S241" s="334">
        <v>0</v>
      </c>
      <c r="T241" s="356">
        <f t="shared" si="156"/>
        <v>7.2</v>
      </c>
      <c r="U241" s="336">
        <f t="shared" si="157"/>
        <v>7.2</v>
      </c>
      <c r="V241" s="334">
        <f t="shared" si="158"/>
        <v>0</v>
      </c>
      <c r="W241" s="357">
        <f t="shared" si="159"/>
        <v>7.2</v>
      </c>
    </row>
    <row r="242" spans="1:29" outlineLevel="2">
      <c r="A242" s="354" t="s">
        <v>391</v>
      </c>
      <c r="B242" s="315" t="s">
        <v>34</v>
      </c>
      <c r="C242" s="361" t="s">
        <v>97</v>
      </c>
      <c r="D242" s="315" t="s">
        <v>396</v>
      </c>
      <c r="E242" s="315" t="s">
        <v>397</v>
      </c>
      <c r="F242" s="315" t="s">
        <v>398</v>
      </c>
      <c r="G242" s="355">
        <v>6</v>
      </c>
      <c r="H242" s="315" t="s">
        <v>96</v>
      </c>
      <c r="I242" s="329">
        <v>1</v>
      </c>
      <c r="J242" s="329">
        <f>13.5*I242</f>
        <v>13.5</v>
      </c>
      <c r="K242" s="330">
        <f>4.5*I242</f>
        <v>4.5</v>
      </c>
      <c r="L242" s="338">
        <f t="shared" si="154"/>
        <v>7.5</v>
      </c>
      <c r="M242" s="339">
        <f t="shared" si="155"/>
        <v>2.5</v>
      </c>
      <c r="N242" s="552">
        <v>20</v>
      </c>
      <c r="O242" s="543">
        <v>1</v>
      </c>
      <c r="P242" s="544">
        <v>1</v>
      </c>
      <c r="Q242" s="310">
        <v>0</v>
      </c>
      <c r="R242" s="333">
        <v>0</v>
      </c>
      <c r="S242" s="334">
        <v>0</v>
      </c>
      <c r="T242" s="356">
        <f t="shared" si="156"/>
        <v>18</v>
      </c>
      <c r="U242" s="336">
        <f t="shared" si="157"/>
        <v>18</v>
      </c>
      <c r="V242" s="334">
        <f t="shared" si="158"/>
        <v>0</v>
      </c>
      <c r="W242" s="357">
        <f t="shared" si="159"/>
        <v>18</v>
      </c>
    </row>
    <row r="243" spans="1:29" outlineLevel="2">
      <c r="A243" s="354" t="s">
        <v>335</v>
      </c>
      <c r="B243" s="315" t="s">
        <v>34</v>
      </c>
      <c r="C243" s="315" t="s">
        <v>97</v>
      </c>
      <c r="D243" s="315" t="s">
        <v>357</v>
      </c>
      <c r="E243" s="315" t="s">
        <v>358</v>
      </c>
      <c r="F243" s="315" t="s">
        <v>359</v>
      </c>
      <c r="G243" s="355">
        <v>6</v>
      </c>
      <c r="H243" s="315" t="s">
        <v>96</v>
      </c>
      <c r="I243" s="329">
        <v>1</v>
      </c>
      <c r="J243" s="329">
        <f t="shared" ref="J243:J246" si="160">(4.5+$Y$30)*I243</f>
        <v>9</v>
      </c>
      <c r="K243" s="330">
        <v>9</v>
      </c>
      <c r="L243" s="338">
        <f t="shared" si="154"/>
        <v>5</v>
      </c>
      <c r="M243" s="339">
        <f t="shared" si="155"/>
        <v>5</v>
      </c>
      <c r="N243" s="552">
        <v>20</v>
      </c>
      <c r="O243" s="543">
        <v>1</v>
      </c>
      <c r="P243" s="544">
        <v>1</v>
      </c>
      <c r="Q243" s="310">
        <v>0</v>
      </c>
      <c r="R243" s="333">
        <v>0</v>
      </c>
      <c r="S243" s="334">
        <v>0</v>
      </c>
      <c r="T243" s="356">
        <f t="shared" si="156"/>
        <v>18</v>
      </c>
      <c r="U243" s="336">
        <f t="shared" si="157"/>
        <v>18</v>
      </c>
      <c r="V243" s="334">
        <f t="shared" si="158"/>
        <v>0</v>
      </c>
      <c r="W243" s="357">
        <f t="shared" si="159"/>
        <v>18</v>
      </c>
    </row>
    <row r="244" spans="1:29" outlineLevel="2">
      <c r="A244" s="354" t="s">
        <v>335</v>
      </c>
      <c r="B244" s="315" t="s">
        <v>34</v>
      </c>
      <c r="C244" s="315" t="s">
        <v>97</v>
      </c>
      <c r="D244" s="315" t="s">
        <v>363</v>
      </c>
      <c r="E244" s="315" t="s">
        <v>364</v>
      </c>
      <c r="F244" s="315" t="s">
        <v>365</v>
      </c>
      <c r="G244" s="355">
        <v>6</v>
      </c>
      <c r="H244" s="315" t="s">
        <v>96</v>
      </c>
      <c r="I244" s="329">
        <v>1</v>
      </c>
      <c r="J244" s="329">
        <f t="shared" si="160"/>
        <v>9</v>
      </c>
      <c r="K244" s="330">
        <v>9</v>
      </c>
      <c r="L244" s="338">
        <f t="shared" si="154"/>
        <v>5</v>
      </c>
      <c r="M244" s="339">
        <f t="shared" si="155"/>
        <v>5</v>
      </c>
      <c r="N244" s="552">
        <v>20</v>
      </c>
      <c r="O244" s="543">
        <v>1</v>
      </c>
      <c r="P244" s="544">
        <v>1</v>
      </c>
      <c r="Q244" s="310">
        <v>0</v>
      </c>
      <c r="R244" s="333">
        <v>0</v>
      </c>
      <c r="S244" s="334">
        <v>0</v>
      </c>
      <c r="T244" s="356">
        <f t="shared" si="156"/>
        <v>18</v>
      </c>
      <c r="U244" s="336">
        <f t="shared" si="157"/>
        <v>18</v>
      </c>
      <c r="V244" s="334">
        <f t="shared" si="158"/>
        <v>0</v>
      </c>
      <c r="W244" s="357">
        <f t="shared" si="159"/>
        <v>18</v>
      </c>
    </row>
    <row r="245" spans="1:29" s="150" customFormat="1" outlineLevel="2">
      <c r="A245" s="354" t="s">
        <v>335</v>
      </c>
      <c r="B245" s="315" t="s">
        <v>34</v>
      </c>
      <c r="C245" s="315" t="s">
        <v>97</v>
      </c>
      <c r="D245" s="315" t="s">
        <v>366</v>
      </c>
      <c r="E245" s="315" t="s">
        <v>367</v>
      </c>
      <c r="F245" s="315" t="s">
        <v>368</v>
      </c>
      <c r="G245" s="355">
        <v>6</v>
      </c>
      <c r="H245" s="315" t="s">
        <v>96</v>
      </c>
      <c r="I245" s="329">
        <v>1</v>
      </c>
      <c r="J245" s="329">
        <f t="shared" si="160"/>
        <v>9</v>
      </c>
      <c r="K245" s="330">
        <v>9</v>
      </c>
      <c r="L245" s="338">
        <f t="shared" si="154"/>
        <v>5</v>
      </c>
      <c r="M245" s="339">
        <f t="shared" si="155"/>
        <v>5</v>
      </c>
      <c r="N245" s="552">
        <v>20</v>
      </c>
      <c r="O245" s="543">
        <v>1</v>
      </c>
      <c r="P245" s="544">
        <v>1</v>
      </c>
      <c r="Q245" s="310">
        <v>0</v>
      </c>
      <c r="R245" s="333">
        <v>0</v>
      </c>
      <c r="S245" s="334">
        <v>0</v>
      </c>
      <c r="T245" s="356">
        <f t="shared" si="156"/>
        <v>18</v>
      </c>
      <c r="U245" s="336">
        <f t="shared" si="157"/>
        <v>18</v>
      </c>
      <c r="V245" s="334">
        <f t="shared" si="158"/>
        <v>0</v>
      </c>
      <c r="W245" s="357">
        <f t="shared" si="159"/>
        <v>18</v>
      </c>
      <c r="X245" s="43"/>
      <c r="Y245" s="43"/>
      <c r="Z245" s="174"/>
      <c r="AA245" s="70"/>
      <c r="AB245" s="70"/>
      <c r="AC245" s="174"/>
    </row>
    <row r="246" spans="1:29" s="150" customFormat="1" outlineLevel="2">
      <c r="A246" s="354" t="s">
        <v>335</v>
      </c>
      <c r="B246" s="315" t="s">
        <v>34</v>
      </c>
      <c r="C246" s="315" t="s">
        <v>97</v>
      </c>
      <c r="D246" s="315" t="s">
        <v>372</v>
      </c>
      <c r="E246" s="315" t="s">
        <v>373</v>
      </c>
      <c r="F246" s="315" t="s">
        <v>374</v>
      </c>
      <c r="G246" s="355">
        <v>6</v>
      </c>
      <c r="H246" s="315" t="s">
        <v>96</v>
      </c>
      <c r="I246" s="329">
        <v>1</v>
      </c>
      <c r="J246" s="329">
        <f t="shared" si="160"/>
        <v>9</v>
      </c>
      <c r="K246" s="330">
        <v>9</v>
      </c>
      <c r="L246" s="338">
        <f t="shared" si="154"/>
        <v>5</v>
      </c>
      <c r="M246" s="339">
        <f t="shared" si="155"/>
        <v>5</v>
      </c>
      <c r="N246" s="552">
        <v>20</v>
      </c>
      <c r="O246" s="543">
        <v>1</v>
      </c>
      <c r="P246" s="544">
        <v>1</v>
      </c>
      <c r="Q246" s="310">
        <v>0</v>
      </c>
      <c r="R246" s="333">
        <v>0</v>
      </c>
      <c r="S246" s="334">
        <v>0</v>
      </c>
      <c r="T246" s="356">
        <f t="shared" si="156"/>
        <v>18</v>
      </c>
      <c r="U246" s="336">
        <f t="shared" si="157"/>
        <v>18</v>
      </c>
      <c r="V246" s="334">
        <f t="shared" si="158"/>
        <v>0</v>
      </c>
      <c r="W246" s="357">
        <f t="shared" si="159"/>
        <v>18</v>
      </c>
      <c r="X246" s="43"/>
      <c r="Y246" s="43"/>
      <c r="Z246" s="174"/>
      <c r="AA246" s="70"/>
      <c r="AB246" s="70"/>
      <c r="AC246" s="174"/>
    </row>
    <row r="247" spans="1:29" outlineLevel="1">
      <c r="A247" s="326"/>
      <c r="B247" s="315"/>
      <c r="C247" s="361" t="s">
        <v>662</v>
      </c>
      <c r="D247" s="315"/>
      <c r="E247" s="315"/>
      <c r="F247" s="315"/>
      <c r="G247" s="355"/>
      <c r="H247" s="315"/>
      <c r="I247" s="329"/>
      <c r="J247" s="329"/>
      <c r="K247" s="330"/>
      <c r="L247" s="338"/>
      <c r="M247" s="339"/>
      <c r="N247" s="310"/>
      <c r="O247" s="333"/>
      <c r="P247" s="334"/>
      <c r="Q247" s="310"/>
      <c r="R247" s="333"/>
      <c r="S247" s="334"/>
      <c r="T247" s="356"/>
      <c r="U247" s="336">
        <f>SUBTOTAL(9,U240:U246)</f>
        <v>106.2</v>
      </c>
      <c r="V247" s="334">
        <f>SUBTOTAL(9,V240:V246)</f>
        <v>0</v>
      </c>
      <c r="W247" s="357">
        <f>SUBTOTAL(9,W240:W246)</f>
        <v>106.2</v>
      </c>
    </row>
    <row r="248" spans="1:29" outlineLevel="2">
      <c r="A248" s="354" t="s">
        <v>217</v>
      </c>
      <c r="B248" s="315" t="s">
        <v>34</v>
      </c>
      <c r="C248" s="315" t="s">
        <v>8</v>
      </c>
      <c r="D248" s="315" t="s">
        <v>222</v>
      </c>
      <c r="E248" s="315" t="s">
        <v>223</v>
      </c>
      <c r="F248" s="315" t="s">
        <v>224</v>
      </c>
      <c r="G248" s="355">
        <v>6</v>
      </c>
      <c r="H248" s="315" t="s">
        <v>32</v>
      </c>
      <c r="I248" s="329">
        <v>0.5</v>
      </c>
      <c r="J248" s="329">
        <f>(4.5+$Y$30)*I248</f>
        <v>4.5</v>
      </c>
      <c r="K248" s="330">
        <f>9*I248</f>
        <v>4.5</v>
      </c>
      <c r="L248" s="338">
        <f t="shared" ref="L248:L273" si="161">J248*10/3/G248</f>
        <v>2.5</v>
      </c>
      <c r="M248" s="339">
        <f t="shared" ref="M248:M273" si="162">K248*10/3/G248</f>
        <v>2.5</v>
      </c>
      <c r="N248" s="310">
        <v>0</v>
      </c>
      <c r="O248" s="333">
        <v>0</v>
      </c>
      <c r="P248" s="334">
        <v>0</v>
      </c>
      <c r="Q248" s="552">
        <v>8</v>
      </c>
      <c r="R248" s="543">
        <v>0.2</v>
      </c>
      <c r="S248" s="544">
        <v>0.4</v>
      </c>
      <c r="T248" s="356">
        <f t="shared" ref="T248:T273" si="163">J248*(O248+R248)+K248*(P248+S248)</f>
        <v>2.7</v>
      </c>
      <c r="U248" s="336">
        <f t="shared" ref="U248:U273" si="164">J248*O248+K248*P248</f>
        <v>0</v>
      </c>
      <c r="V248" s="334">
        <f t="shared" ref="V248:V273" si="165">J248*R248+K248*S248</f>
        <v>2.7</v>
      </c>
      <c r="W248" s="357">
        <f t="shared" ref="W248:W273" si="166">T248</f>
        <v>2.7</v>
      </c>
    </row>
    <row r="249" spans="1:29" outlineLevel="2">
      <c r="A249" s="354" t="s">
        <v>375</v>
      </c>
      <c r="B249" s="315" t="s">
        <v>34</v>
      </c>
      <c r="C249" s="315" t="s">
        <v>8</v>
      </c>
      <c r="D249" s="315" t="s">
        <v>222</v>
      </c>
      <c r="E249" s="315" t="s">
        <v>223</v>
      </c>
      <c r="F249" s="315" t="s">
        <v>224</v>
      </c>
      <c r="G249" s="355">
        <v>6</v>
      </c>
      <c r="H249" s="315" t="s">
        <v>32</v>
      </c>
      <c r="I249" s="329">
        <v>0.5</v>
      </c>
      <c r="J249" s="329">
        <f>(4.5+$Y$30)*I249</f>
        <v>4.5</v>
      </c>
      <c r="K249" s="330">
        <f>9*I249</f>
        <v>4.5</v>
      </c>
      <c r="L249" s="338">
        <f t="shared" si="161"/>
        <v>2.5</v>
      </c>
      <c r="M249" s="339">
        <f t="shared" si="162"/>
        <v>2.5</v>
      </c>
      <c r="N249" s="310">
        <v>0</v>
      </c>
      <c r="O249" s="333">
        <v>0</v>
      </c>
      <c r="P249" s="334">
        <v>0</v>
      </c>
      <c r="Q249" s="552">
        <v>8</v>
      </c>
      <c r="R249" s="543">
        <v>0.2</v>
      </c>
      <c r="S249" s="544">
        <v>0.4</v>
      </c>
      <c r="T249" s="356">
        <f t="shared" si="163"/>
        <v>2.7</v>
      </c>
      <c r="U249" s="336">
        <f t="shared" si="164"/>
        <v>0</v>
      </c>
      <c r="V249" s="334">
        <f t="shared" si="165"/>
        <v>2.7</v>
      </c>
      <c r="W249" s="357">
        <f t="shared" si="166"/>
        <v>2.7</v>
      </c>
    </row>
    <row r="250" spans="1:29" outlineLevel="2">
      <c r="A250" s="354" t="s">
        <v>160</v>
      </c>
      <c r="B250" s="315" t="s">
        <v>34</v>
      </c>
      <c r="C250" s="315" t="s">
        <v>8</v>
      </c>
      <c r="D250" s="315" t="s">
        <v>459</v>
      </c>
      <c r="E250" s="315" t="s">
        <v>478</v>
      </c>
      <c r="F250" s="315" t="s">
        <v>479</v>
      </c>
      <c r="G250" s="355">
        <v>6</v>
      </c>
      <c r="H250" s="315" t="s">
        <v>32</v>
      </c>
      <c r="I250" s="329">
        <v>0.66669999999999996</v>
      </c>
      <c r="J250" s="329">
        <f>(4.5+$Y$30)*I250</f>
        <v>6.0002999999999993</v>
      </c>
      <c r="K250" s="330">
        <f>9*I250</f>
        <v>6.0002999999999993</v>
      </c>
      <c r="L250" s="338">
        <f t="shared" si="161"/>
        <v>3.3334999999999995</v>
      </c>
      <c r="M250" s="339">
        <f t="shared" si="162"/>
        <v>3.3334999999999995</v>
      </c>
      <c r="N250" s="310">
        <v>0</v>
      </c>
      <c r="O250" s="333">
        <v>0</v>
      </c>
      <c r="P250" s="334">
        <v>0</v>
      </c>
      <c r="Q250" s="552">
        <v>8</v>
      </c>
      <c r="R250" s="543">
        <v>0.2</v>
      </c>
      <c r="S250" s="544">
        <v>0.4</v>
      </c>
      <c r="T250" s="356">
        <f t="shared" si="163"/>
        <v>3.6001799999999999</v>
      </c>
      <c r="U250" s="336">
        <f t="shared" si="164"/>
        <v>0</v>
      </c>
      <c r="V250" s="334">
        <f t="shared" si="165"/>
        <v>3.6001799999999999</v>
      </c>
      <c r="W250" s="357">
        <f t="shared" si="166"/>
        <v>3.6001799999999999</v>
      </c>
    </row>
    <row r="251" spans="1:29" outlineLevel="2">
      <c r="A251" s="354" t="s">
        <v>458</v>
      </c>
      <c r="B251" s="315" t="s">
        <v>34</v>
      </c>
      <c r="C251" s="315" t="s">
        <v>8</v>
      </c>
      <c r="D251" s="315" t="s">
        <v>459</v>
      </c>
      <c r="E251" s="315" t="s">
        <v>478</v>
      </c>
      <c r="F251" s="315" t="s">
        <v>479</v>
      </c>
      <c r="G251" s="355">
        <v>6</v>
      </c>
      <c r="H251" s="315" t="s">
        <v>32</v>
      </c>
      <c r="I251" s="329">
        <v>0.33329999999999999</v>
      </c>
      <c r="J251" s="329">
        <f>(4.5+$Y$30)*I251</f>
        <v>2.9996999999999998</v>
      </c>
      <c r="K251" s="330">
        <f>9*I251</f>
        <v>2.9996999999999998</v>
      </c>
      <c r="L251" s="338">
        <f t="shared" si="161"/>
        <v>1.6665000000000001</v>
      </c>
      <c r="M251" s="339">
        <f t="shared" si="162"/>
        <v>1.6665000000000001</v>
      </c>
      <c r="N251" s="310">
        <v>0</v>
      </c>
      <c r="O251" s="333">
        <v>0</v>
      </c>
      <c r="P251" s="334">
        <v>0</v>
      </c>
      <c r="Q251" s="552">
        <v>8</v>
      </c>
      <c r="R251" s="543">
        <v>0.2</v>
      </c>
      <c r="S251" s="544">
        <v>0.4</v>
      </c>
      <c r="T251" s="356">
        <f t="shared" si="163"/>
        <v>1.79982</v>
      </c>
      <c r="U251" s="336">
        <f t="shared" si="164"/>
        <v>0</v>
      </c>
      <c r="V251" s="334">
        <f t="shared" si="165"/>
        <v>1.79982</v>
      </c>
      <c r="W251" s="357">
        <f t="shared" si="166"/>
        <v>1.79982</v>
      </c>
    </row>
    <row r="252" spans="1:29" ht="14.25" customHeight="1" outlineLevel="2">
      <c r="A252" s="576" t="s">
        <v>110</v>
      </c>
      <c r="B252" s="315" t="s">
        <v>34</v>
      </c>
      <c r="C252" s="361" t="s">
        <v>8</v>
      </c>
      <c r="D252" s="565" t="s">
        <v>908</v>
      </c>
      <c r="E252" s="565" t="s">
        <v>906</v>
      </c>
      <c r="F252" s="565" t="s">
        <v>907</v>
      </c>
      <c r="G252" s="355">
        <v>6</v>
      </c>
      <c r="H252" s="315" t="s">
        <v>32</v>
      </c>
      <c r="I252" s="575">
        <v>0.5</v>
      </c>
      <c r="J252" s="537">
        <f t="shared" ref="J252:J253" si="167">(4.5+$Y$30)*I252</f>
        <v>4.5</v>
      </c>
      <c r="K252" s="567">
        <f t="shared" ref="K252:K253" si="168">9*I252</f>
        <v>4.5</v>
      </c>
      <c r="L252" s="338">
        <f t="shared" si="161"/>
        <v>2.5</v>
      </c>
      <c r="M252" s="339">
        <f t="shared" si="162"/>
        <v>2.5</v>
      </c>
      <c r="N252" s="310">
        <v>0</v>
      </c>
      <c r="O252" s="333">
        <v>0</v>
      </c>
      <c r="P252" s="334">
        <v>0</v>
      </c>
      <c r="Q252" s="559">
        <v>4</v>
      </c>
      <c r="R252" s="563">
        <v>0.2</v>
      </c>
      <c r="S252" s="561">
        <v>0.2</v>
      </c>
      <c r="T252" s="356">
        <f t="shared" si="163"/>
        <v>1.8</v>
      </c>
      <c r="U252" s="336">
        <f t="shared" si="164"/>
        <v>0</v>
      </c>
      <c r="V252" s="334">
        <f t="shared" si="165"/>
        <v>1.8</v>
      </c>
      <c r="W252" s="357">
        <f t="shared" si="166"/>
        <v>1.8</v>
      </c>
    </row>
    <row r="253" spans="1:29" ht="14.25" customHeight="1" outlineLevel="2">
      <c r="A253" s="576" t="s">
        <v>391</v>
      </c>
      <c r="B253" s="315" t="s">
        <v>34</v>
      </c>
      <c r="C253" s="361" t="s">
        <v>8</v>
      </c>
      <c r="D253" s="565" t="s">
        <v>908</v>
      </c>
      <c r="E253" s="565" t="s">
        <v>906</v>
      </c>
      <c r="F253" s="565" t="s">
        <v>907</v>
      </c>
      <c r="G253" s="355">
        <v>6</v>
      </c>
      <c r="H253" s="315" t="s">
        <v>32</v>
      </c>
      <c r="I253" s="575">
        <v>0.5</v>
      </c>
      <c r="J253" s="537">
        <f t="shared" si="167"/>
        <v>4.5</v>
      </c>
      <c r="K253" s="567">
        <f t="shared" si="168"/>
        <v>4.5</v>
      </c>
      <c r="L253" s="338">
        <f t="shared" si="161"/>
        <v>2.5</v>
      </c>
      <c r="M253" s="339">
        <f t="shared" si="162"/>
        <v>2.5</v>
      </c>
      <c r="N253" s="310">
        <v>0</v>
      </c>
      <c r="O253" s="333">
        <v>0</v>
      </c>
      <c r="P253" s="334">
        <v>0</v>
      </c>
      <c r="Q253" s="559">
        <v>4</v>
      </c>
      <c r="R253" s="563">
        <v>0.2</v>
      </c>
      <c r="S253" s="561">
        <v>0.2</v>
      </c>
      <c r="T253" s="356">
        <f t="shared" si="163"/>
        <v>1.8</v>
      </c>
      <c r="U253" s="336">
        <f t="shared" si="164"/>
        <v>0</v>
      </c>
      <c r="V253" s="334">
        <f t="shared" si="165"/>
        <v>1.8</v>
      </c>
      <c r="W253" s="357">
        <f t="shared" si="166"/>
        <v>1.8</v>
      </c>
    </row>
    <row r="254" spans="1:29" outlineLevel="2">
      <c r="A254" s="576" t="s">
        <v>160</v>
      </c>
      <c r="B254" s="315" t="s">
        <v>34</v>
      </c>
      <c r="C254" s="361" t="s">
        <v>8</v>
      </c>
      <c r="D254" s="565" t="s">
        <v>908</v>
      </c>
      <c r="E254" s="565" t="s">
        <v>909</v>
      </c>
      <c r="F254" s="565" t="s">
        <v>957</v>
      </c>
      <c r="G254" s="355">
        <v>6</v>
      </c>
      <c r="H254" s="315" t="s">
        <v>32</v>
      </c>
      <c r="I254" s="575">
        <v>0.5</v>
      </c>
      <c r="J254" s="537">
        <f t="shared" ref="J254:J259" si="169">(9+$Y$30)*I254</f>
        <v>6.75</v>
      </c>
      <c r="K254" s="567">
        <f>4.5*I254</f>
        <v>2.25</v>
      </c>
      <c r="L254" s="338">
        <f t="shared" si="161"/>
        <v>3.75</v>
      </c>
      <c r="M254" s="339">
        <f t="shared" si="162"/>
        <v>1.25</v>
      </c>
      <c r="N254" s="310">
        <v>0</v>
      </c>
      <c r="O254" s="333">
        <v>0</v>
      </c>
      <c r="P254" s="334">
        <v>0</v>
      </c>
      <c r="Q254" s="559">
        <v>8</v>
      </c>
      <c r="R254" s="563">
        <v>0.2</v>
      </c>
      <c r="S254" s="561">
        <v>0.4</v>
      </c>
      <c r="T254" s="356">
        <f t="shared" si="163"/>
        <v>2.25</v>
      </c>
      <c r="U254" s="336">
        <f t="shared" si="164"/>
        <v>0</v>
      </c>
      <c r="V254" s="334">
        <f t="shared" si="165"/>
        <v>2.25</v>
      </c>
      <c r="W254" s="357">
        <f t="shared" si="166"/>
        <v>2.25</v>
      </c>
    </row>
    <row r="255" spans="1:29" outlineLevel="2">
      <c r="A255" s="576" t="s">
        <v>300</v>
      </c>
      <c r="B255" s="315" t="s">
        <v>34</v>
      </c>
      <c r="C255" s="361" t="s">
        <v>8</v>
      </c>
      <c r="D255" s="565" t="s">
        <v>908</v>
      </c>
      <c r="E255" s="565" t="s">
        <v>909</v>
      </c>
      <c r="F255" s="565" t="s">
        <v>957</v>
      </c>
      <c r="G255" s="355">
        <v>6</v>
      </c>
      <c r="H255" s="315" t="s">
        <v>32</v>
      </c>
      <c r="I255" s="575">
        <v>0.3</v>
      </c>
      <c r="J255" s="537">
        <f t="shared" si="169"/>
        <v>4.05</v>
      </c>
      <c r="K255" s="567">
        <f t="shared" ref="K255:K256" si="170">4.5*I255</f>
        <v>1.3499999999999999</v>
      </c>
      <c r="L255" s="338">
        <f t="shared" si="161"/>
        <v>2.25</v>
      </c>
      <c r="M255" s="339">
        <f t="shared" si="162"/>
        <v>0.74999999999999989</v>
      </c>
      <c r="N255" s="310">
        <v>0</v>
      </c>
      <c r="O255" s="333">
        <v>0</v>
      </c>
      <c r="P255" s="334">
        <v>0</v>
      </c>
      <c r="Q255" s="559">
        <v>8</v>
      </c>
      <c r="R255" s="563">
        <v>0.2</v>
      </c>
      <c r="S255" s="561">
        <v>0.4</v>
      </c>
      <c r="T255" s="356">
        <f t="shared" si="163"/>
        <v>1.35</v>
      </c>
      <c r="U255" s="336">
        <f t="shared" si="164"/>
        <v>0</v>
      </c>
      <c r="V255" s="334">
        <f t="shared" si="165"/>
        <v>1.35</v>
      </c>
      <c r="W255" s="357">
        <f t="shared" si="166"/>
        <v>1.35</v>
      </c>
    </row>
    <row r="256" spans="1:29" outlineLevel="2">
      <c r="A256" s="576" t="s">
        <v>563</v>
      </c>
      <c r="B256" s="315" t="s">
        <v>34</v>
      </c>
      <c r="C256" s="361" t="s">
        <v>8</v>
      </c>
      <c r="D256" s="565" t="s">
        <v>908</v>
      </c>
      <c r="E256" s="565" t="s">
        <v>909</v>
      </c>
      <c r="F256" s="565" t="s">
        <v>957</v>
      </c>
      <c r="G256" s="355">
        <v>6</v>
      </c>
      <c r="H256" s="315" t="s">
        <v>32</v>
      </c>
      <c r="I256" s="575">
        <v>0.2</v>
      </c>
      <c r="J256" s="537">
        <f t="shared" si="169"/>
        <v>2.7</v>
      </c>
      <c r="K256" s="567">
        <f t="shared" si="170"/>
        <v>0.9</v>
      </c>
      <c r="L256" s="338">
        <f t="shared" si="161"/>
        <v>1.5</v>
      </c>
      <c r="M256" s="339">
        <f t="shared" si="162"/>
        <v>0.5</v>
      </c>
      <c r="N256" s="310">
        <v>0</v>
      </c>
      <c r="O256" s="333">
        <v>0</v>
      </c>
      <c r="P256" s="334">
        <v>0</v>
      </c>
      <c r="Q256" s="559">
        <v>8</v>
      </c>
      <c r="R256" s="563">
        <v>0.2</v>
      </c>
      <c r="S256" s="561">
        <v>0.4</v>
      </c>
      <c r="T256" s="356">
        <f t="shared" si="163"/>
        <v>0.90000000000000013</v>
      </c>
      <c r="U256" s="336">
        <f t="shared" si="164"/>
        <v>0</v>
      </c>
      <c r="V256" s="334">
        <f t="shared" si="165"/>
        <v>0.90000000000000013</v>
      </c>
      <c r="W256" s="357">
        <f t="shared" si="166"/>
        <v>0.90000000000000013</v>
      </c>
    </row>
    <row r="257" spans="1:29" outlineLevel="2">
      <c r="A257" s="576" t="s">
        <v>160</v>
      </c>
      <c r="B257" s="315" t="s">
        <v>34</v>
      </c>
      <c r="C257" s="361" t="s">
        <v>8</v>
      </c>
      <c r="D257" s="565" t="s">
        <v>908</v>
      </c>
      <c r="E257" s="565" t="s">
        <v>910</v>
      </c>
      <c r="F257" s="565" t="s">
        <v>958</v>
      </c>
      <c r="G257" s="355">
        <v>6</v>
      </c>
      <c r="H257" s="315" t="s">
        <v>32</v>
      </c>
      <c r="I257" s="575">
        <v>0.75</v>
      </c>
      <c r="J257" s="537">
        <f t="shared" si="169"/>
        <v>10.125</v>
      </c>
      <c r="K257" s="567">
        <f>4.5*I257</f>
        <v>3.375</v>
      </c>
      <c r="L257" s="338">
        <f t="shared" si="161"/>
        <v>5.625</v>
      </c>
      <c r="M257" s="339">
        <f t="shared" si="162"/>
        <v>1.875</v>
      </c>
      <c r="N257" s="310">
        <v>0</v>
      </c>
      <c r="O257" s="333">
        <v>0</v>
      </c>
      <c r="P257" s="334">
        <v>0</v>
      </c>
      <c r="Q257" s="559">
        <v>8</v>
      </c>
      <c r="R257" s="563">
        <v>0.2</v>
      </c>
      <c r="S257" s="561">
        <v>0.4</v>
      </c>
      <c r="T257" s="356">
        <f t="shared" si="163"/>
        <v>3.375</v>
      </c>
      <c r="U257" s="336">
        <f t="shared" si="164"/>
        <v>0</v>
      </c>
      <c r="V257" s="334">
        <f t="shared" si="165"/>
        <v>3.375</v>
      </c>
      <c r="W257" s="357">
        <f t="shared" si="166"/>
        <v>3.375</v>
      </c>
    </row>
    <row r="258" spans="1:29" outlineLevel="2">
      <c r="A258" s="576" t="s">
        <v>300</v>
      </c>
      <c r="B258" s="315" t="s">
        <v>34</v>
      </c>
      <c r="C258" s="361" t="s">
        <v>8</v>
      </c>
      <c r="D258" s="565" t="s">
        <v>908</v>
      </c>
      <c r="E258" s="565" t="s">
        <v>910</v>
      </c>
      <c r="F258" s="565" t="s">
        <v>958</v>
      </c>
      <c r="G258" s="355">
        <v>6</v>
      </c>
      <c r="H258" s="315" t="s">
        <v>32</v>
      </c>
      <c r="I258" s="575">
        <v>0.25</v>
      </c>
      <c r="J258" s="537">
        <f t="shared" si="169"/>
        <v>3.375</v>
      </c>
      <c r="K258" s="567">
        <f>4.5*I258</f>
        <v>1.125</v>
      </c>
      <c r="L258" s="338">
        <f t="shared" si="161"/>
        <v>1.875</v>
      </c>
      <c r="M258" s="339">
        <f t="shared" si="162"/>
        <v>0.625</v>
      </c>
      <c r="N258" s="310">
        <v>0</v>
      </c>
      <c r="O258" s="333">
        <v>0</v>
      </c>
      <c r="P258" s="334">
        <v>0</v>
      </c>
      <c r="Q258" s="559">
        <v>8</v>
      </c>
      <c r="R258" s="563">
        <v>0.2</v>
      </c>
      <c r="S258" s="561">
        <v>0.4</v>
      </c>
      <c r="T258" s="356">
        <f t="shared" si="163"/>
        <v>1.125</v>
      </c>
      <c r="U258" s="336">
        <f t="shared" si="164"/>
        <v>0</v>
      </c>
      <c r="V258" s="334">
        <f t="shared" si="165"/>
        <v>1.125</v>
      </c>
      <c r="W258" s="357">
        <f t="shared" si="166"/>
        <v>1.125</v>
      </c>
    </row>
    <row r="259" spans="1:29" outlineLevel="2">
      <c r="A259" s="576" t="s">
        <v>563</v>
      </c>
      <c r="B259" s="315" t="s">
        <v>34</v>
      </c>
      <c r="C259" s="361" t="s">
        <v>8</v>
      </c>
      <c r="D259" s="565" t="s">
        <v>908</v>
      </c>
      <c r="E259" s="565" t="s">
        <v>910</v>
      </c>
      <c r="F259" s="565" t="s">
        <v>958</v>
      </c>
      <c r="G259" s="355">
        <v>6</v>
      </c>
      <c r="H259" s="315" t="s">
        <v>32</v>
      </c>
      <c r="I259" s="575">
        <v>0</v>
      </c>
      <c r="J259" s="537">
        <f t="shared" si="169"/>
        <v>0</v>
      </c>
      <c r="K259" s="567">
        <f>4.5*I259</f>
        <v>0</v>
      </c>
      <c r="L259" s="338">
        <f t="shared" si="161"/>
        <v>0</v>
      </c>
      <c r="M259" s="339">
        <f t="shared" si="162"/>
        <v>0</v>
      </c>
      <c r="N259" s="310">
        <v>0</v>
      </c>
      <c r="O259" s="333">
        <v>0</v>
      </c>
      <c r="P259" s="334">
        <v>0</v>
      </c>
      <c r="Q259" s="559">
        <v>8</v>
      </c>
      <c r="R259" s="563">
        <v>0.2</v>
      </c>
      <c r="S259" s="561">
        <v>0.4</v>
      </c>
      <c r="T259" s="356">
        <f t="shared" si="163"/>
        <v>0</v>
      </c>
      <c r="U259" s="336">
        <f t="shared" si="164"/>
        <v>0</v>
      </c>
      <c r="V259" s="334">
        <f t="shared" si="165"/>
        <v>0</v>
      </c>
      <c r="W259" s="357">
        <f t="shared" si="166"/>
        <v>0</v>
      </c>
    </row>
    <row r="260" spans="1:29" outlineLevel="2">
      <c r="A260" s="576" t="s">
        <v>160</v>
      </c>
      <c r="B260" s="315" t="s">
        <v>34</v>
      </c>
      <c r="C260" s="361" t="s">
        <v>8</v>
      </c>
      <c r="D260" s="565" t="s">
        <v>908</v>
      </c>
      <c r="E260" s="565" t="s">
        <v>911</v>
      </c>
      <c r="F260" s="565" t="s">
        <v>959</v>
      </c>
      <c r="G260" s="355">
        <v>6</v>
      </c>
      <c r="H260" s="315" t="s">
        <v>32</v>
      </c>
      <c r="I260" s="575">
        <v>1</v>
      </c>
      <c r="J260" s="537">
        <f>(4.5+$Y$30)*I260</f>
        <v>9</v>
      </c>
      <c r="K260" s="567">
        <f>9*I260</f>
        <v>9</v>
      </c>
      <c r="L260" s="338">
        <f t="shared" si="161"/>
        <v>5</v>
      </c>
      <c r="M260" s="339">
        <f t="shared" si="162"/>
        <v>5</v>
      </c>
      <c r="N260" s="310">
        <v>0</v>
      </c>
      <c r="O260" s="333">
        <v>0</v>
      </c>
      <c r="P260" s="334">
        <v>0</v>
      </c>
      <c r="Q260" s="559">
        <v>8</v>
      </c>
      <c r="R260" s="563">
        <v>0.2</v>
      </c>
      <c r="S260" s="561">
        <v>0.4</v>
      </c>
      <c r="T260" s="356">
        <f t="shared" si="163"/>
        <v>5.4</v>
      </c>
      <c r="U260" s="336">
        <f t="shared" si="164"/>
        <v>0</v>
      </c>
      <c r="V260" s="334">
        <f t="shared" si="165"/>
        <v>5.4</v>
      </c>
      <c r="W260" s="357">
        <f t="shared" si="166"/>
        <v>5.4</v>
      </c>
    </row>
    <row r="261" spans="1:29" outlineLevel="2">
      <c r="A261" s="326" t="s">
        <v>563</v>
      </c>
      <c r="B261" s="315" t="s">
        <v>34</v>
      </c>
      <c r="C261" s="315" t="s">
        <v>8</v>
      </c>
      <c r="D261" s="315" t="s">
        <v>409</v>
      </c>
      <c r="E261" s="315" t="s">
        <v>410</v>
      </c>
      <c r="F261" s="315" t="s">
        <v>411</v>
      </c>
      <c r="G261" s="355">
        <v>6</v>
      </c>
      <c r="H261" s="315" t="s">
        <v>32</v>
      </c>
      <c r="I261" s="329">
        <v>1</v>
      </c>
      <c r="J261" s="329">
        <f>(9+$Y$30)*I261</f>
        <v>13.5</v>
      </c>
      <c r="K261" s="330">
        <v>4.5</v>
      </c>
      <c r="L261" s="338">
        <f t="shared" si="161"/>
        <v>7.5</v>
      </c>
      <c r="M261" s="339">
        <f t="shared" si="162"/>
        <v>2.5</v>
      </c>
      <c r="N261" s="310">
        <v>0</v>
      </c>
      <c r="O261" s="333">
        <v>0</v>
      </c>
      <c r="P261" s="334">
        <v>0</v>
      </c>
      <c r="Q261" s="554">
        <v>6</v>
      </c>
      <c r="R261" s="548">
        <v>0.2</v>
      </c>
      <c r="S261" s="555">
        <v>0.4</v>
      </c>
      <c r="T261" s="356">
        <f t="shared" si="163"/>
        <v>4.5</v>
      </c>
      <c r="U261" s="336">
        <f t="shared" si="164"/>
        <v>0</v>
      </c>
      <c r="V261" s="334">
        <f t="shared" si="165"/>
        <v>4.5</v>
      </c>
      <c r="W261" s="357">
        <f t="shared" si="166"/>
        <v>4.5</v>
      </c>
    </row>
    <row r="262" spans="1:29" s="594" customFormat="1" outlineLevel="2">
      <c r="A262" s="578" t="s">
        <v>563</v>
      </c>
      <c r="B262" s="579" t="s">
        <v>34</v>
      </c>
      <c r="C262" s="579" t="s">
        <v>8</v>
      </c>
      <c r="D262" s="579" t="s">
        <v>412</v>
      </c>
      <c r="E262" s="579" t="s">
        <v>413</v>
      </c>
      <c r="F262" s="579" t="s">
        <v>414</v>
      </c>
      <c r="G262" s="580">
        <v>3</v>
      </c>
      <c r="H262" s="579" t="s">
        <v>32</v>
      </c>
      <c r="I262" s="581">
        <v>1</v>
      </c>
      <c r="J262" s="581">
        <v>0</v>
      </c>
      <c r="K262" s="582">
        <v>9</v>
      </c>
      <c r="L262" s="583">
        <f t="shared" si="161"/>
        <v>0</v>
      </c>
      <c r="M262" s="584">
        <f t="shared" si="162"/>
        <v>10</v>
      </c>
      <c r="N262" s="585">
        <v>0</v>
      </c>
      <c r="O262" s="586">
        <v>0</v>
      </c>
      <c r="P262" s="587">
        <v>0</v>
      </c>
      <c r="Q262" s="585">
        <v>8</v>
      </c>
      <c r="R262" s="586">
        <v>0</v>
      </c>
      <c r="S262" s="587">
        <v>0.4</v>
      </c>
      <c r="T262" s="588">
        <f t="shared" si="163"/>
        <v>3.6</v>
      </c>
      <c r="U262" s="589">
        <f t="shared" si="164"/>
        <v>0</v>
      </c>
      <c r="V262" s="587">
        <f t="shared" si="165"/>
        <v>3.6</v>
      </c>
      <c r="W262" s="590">
        <f t="shared" si="166"/>
        <v>3.6</v>
      </c>
      <c r="X262" s="591"/>
      <c r="Y262" s="591"/>
      <c r="Z262" s="592"/>
      <c r="AA262" s="593"/>
      <c r="AB262" s="593"/>
      <c r="AC262" s="592"/>
    </row>
    <row r="263" spans="1:29" outlineLevel="2">
      <c r="A263" s="354" t="s">
        <v>391</v>
      </c>
      <c r="B263" s="315" t="s">
        <v>34</v>
      </c>
      <c r="C263" s="361" t="s">
        <v>8</v>
      </c>
      <c r="D263" s="315" t="s">
        <v>399</v>
      </c>
      <c r="E263" s="315" t="s">
        <v>400</v>
      </c>
      <c r="F263" s="315" t="s">
        <v>401</v>
      </c>
      <c r="G263" s="355">
        <v>6</v>
      </c>
      <c r="H263" s="315" t="s">
        <v>96</v>
      </c>
      <c r="I263" s="329">
        <v>1</v>
      </c>
      <c r="J263" s="329">
        <v>13.5</v>
      </c>
      <c r="K263" s="330">
        <v>4.5</v>
      </c>
      <c r="L263" s="338">
        <f>J263*10/3/G263</f>
        <v>7.5</v>
      </c>
      <c r="M263" s="339">
        <f t="shared" si="162"/>
        <v>2.5</v>
      </c>
      <c r="N263" s="310">
        <v>0</v>
      </c>
      <c r="O263" s="333">
        <v>0</v>
      </c>
      <c r="P263" s="334">
        <v>0</v>
      </c>
      <c r="Q263" s="552">
        <v>20</v>
      </c>
      <c r="R263" s="543">
        <v>1</v>
      </c>
      <c r="S263" s="544">
        <v>1</v>
      </c>
      <c r="T263" s="356">
        <f t="shared" si="163"/>
        <v>18</v>
      </c>
      <c r="U263" s="336">
        <f t="shared" si="164"/>
        <v>0</v>
      </c>
      <c r="V263" s="334">
        <f t="shared" si="165"/>
        <v>18</v>
      </c>
      <c r="W263" s="357">
        <f>T263</f>
        <v>18</v>
      </c>
    </row>
    <row r="264" spans="1:29" outlineLevel="2">
      <c r="A264" s="354" t="s">
        <v>33</v>
      </c>
      <c r="B264" s="315" t="s">
        <v>34</v>
      </c>
      <c r="C264" s="315" t="s">
        <v>8</v>
      </c>
      <c r="D264" s="315" t="s">
        <v>69</v>
      </c>
      <c r="E264" s="315" t="s">
        <v>5</v>
      </c>
      <c r="F264" s="315" t="s">
        <v>6</v>
      </c>
      <c r="G264" s="355">
        <v>18</v>
      </c>
      <c r="H264" s="315" t="s">
        <v>7</v>
      </c>
      <c r="I264" s="329">
        <v>1</v>
      </c>
      <c r="J264" s="329">
        <f>$Y$29</f>
        <v>1.3149999999999999</v>
      </c>
      <c r="K264" s="330">
        <v>0</v>
      </c>
      <c r="L264" s="338">
        <f t="shared" si="161"/>
        <v>0.2435185185185185</v>
      </c>
      <c r="M264" s="339">
        <f t="shared" si="162"/>
        <v>0</v>
      </c>
      <c r="N264" s="552">
        <v>3</v>
      </c>
      <c r="O264" s="545">
        <f t="shared" ref="O264:O273" si="171">N264</f>
        <v>3</v>
      </c>
      <c r="P264" s="544">
        <v>0</v>
      </c>
      <c r="Q264" s="552">
        <v>3</v>
      </c>
      <c r="R264" s="545">
        <f t="shared" ref="R264:R273" si="172">Q264</f>
        <v>3</v>
      </c>
      <c r="S264" s="544">
        <v>0</v>
      </c>
      <c r="T264" s="356">
        <f t="shared" si="163"/>
        <v>7.89</v>
      </c>
      <c r="U264" s="336">
        <f t="shared" si="164"/>
        <v>3.9449999999999998</v>
      </c>
      <c r="V264" s="334">
        <f t="shared" si="165"/>
        <v>3.9449999999999998</v>
      </c>
      <c r="W264" s="357">
        <f t="shared" si="166"/>
        <v>7.89</v>
      </c>
    </row>
    <row r="265" spans="1:29" outlineLevel="2">
      <c r="A265" s="326" t="s">
        <v>335</v>
      </c>
      <c r="B265" s="315" t="s">
        <v>34</v>
      </c>
      <c r="C265" s="315" t="s">
        <v>8</v>
      </c>
      <c r="D265" s="315" t="s">
        <v>69</v>
      </c>
      <c r="E265" s="315" t="s">
        <v>5</v>
      </c>
      <c r="F265" s="315" t="s">
        <v>6</v>
      </c>
      <c r="G265" s="355">
        <v>18</v>
      </c>
      <c r="H265" s="315" t="s">
        <v>7</v>
      </c>
      <c r="I265" s="329">
        <v>1</v>
      </c>
      <c r="J265" s="329">
        <f>$Y$29</f>
        <v>1.3149999999999999</v>
      </c>
      <c r="K265" s="330">
        <v>0</v>
      </c>
      <c r="L265" s="338">
        <f t="shared" si="161"/>
        <v>0.2435185185185185</v>
      </c>
      <c r="M265" s="339">
        <f t="shared" si="162"/>
        <v>0</v>
      </c>
      <c r="N265" s="552">
        <v>1</v>
      </c>
      <c r="O265" s="545">
        <f t="shared" si="171"/>
        <v>1</v>
      </c>
      <c r="P265" s="544">
        <v>0</v>
      </c>
      <c r="Q265" s="552">
        <v>1</v>
      </c>
      <c r="R265" s="545">
        <f t="shared" si="172"/>
        <v>1</v>
      </c>
      <c r="S265" s="544">
        <v>0</v>
      </c>
      <c r="T265" s="356">
        <f t="shared" si="163"/>
        <v>2.63</v>
      </c>
      <c r="U265" s="336">
        <f t="shared" si="164"/>
        <v>1.3149999999999999</v>
      </c>
      <c r="V265" s="334">
        <f t="shared" si="165"/>
        <v>1.3149999999999999</v>
      </c>
      <c r="W265" s="357">
        <f t="shared" si="166"/>
        <v>2.63</v>
      </c>
      <c r="Y265" s="47"/>
      <c r="Z265" s="69"/>
      <c r="AA265" s="70"/>
    </row>
    <row r="266" spans="1:29" outlineLevel="2">
      <c r="A266" s="326" t="s">
        <v>458</v>
      </c>
      <c r="B266" s="315" t="s">
        <v>34</v>
      </c>
      <c r="C266" s="315" t="s">
        <v>8</v>
      </c>
      <c r="D266" s="315" t="s">
        <v>69</v>
      </c>
      <c r="E266" s="315" t="s">
        <v>5</v>
      </c>
      <c r="F266" s="315" t="s">
        <v>6</v>
      </c>
      <c r="G266" s="355">
        <v>18</v>
      </c>
      <c r="H266" s="315" t="s">
        <v>7</v>
      </c>
      <c r="I266" s="329">
        <v>1</v>
      </c>
      <c r="J266" s="329">
        <f>$Y$29</f>
        <v>1.3149999999999999</v>
      </c>
      <c r="K266" s="330">
        <v>0</v>
      </c>
      <c r="L266" s="338">
        <f t="shared" si="161"/>
        <v>0.2435185185185185</v>
      </c>
      <c r="M266" s="339">
        <f t="shared" si="162"/>
        <v>0</v>
      </c>
      <c r="N266" s="552">
        <v>0</v>
      </c>
      <c r="O266" s="545">
        <f t="shared" si="171"/>
        <v>0</v>
      </c>
      <c r="P266" s="544">
        <v>0</v>
      </c>
      <c r="Q266" s="552">
        <v>1</v>
      </c>
      <c r="R266" s="545">
        <f t="shared" si="172"/>
        <v>1</v>
      </c>
      <c r="S266" s="544">
        <v>0</v>
      </c>
      <c r="T266" s="356">
        <f t="shared" si="163"/>
        <v>1.3149999999999999</v>
      </c>
      <c r="U266" s="336">
        <f t="shared" si="164"/>
        <v>0</v>
      </c>
      <c r="V266" s="334">
        <f t="shared" si="165"/>
        <v>1.3149999999999999</v>
      </c>
      <c r="W266" s="357">
        <f t="shared" si="166"/>
        <v>1.3149999999999999</v>
      </c>
    </row>
    <row r="267" spans="1:29" outlineLevel="2">
      <c r="A267" s="326" t="s">
        <v>542</v>
      </c>
      <c r="B267" s="315" t="s">
        <v>34</v>
      </c>
      <c r="C267" s="315" t="s">
        <v>8</v>
      </c>
      <c r="D267" s="315" t="s">
        <v>69</v>
      </c>
      <c r="E267" s="315" t="s">
        <v>5</v>
      </c>
      <c r="F267" s="315" t="s">
        <v>6</v>
      </c>
      <c r="G267" s="355">
        <v>18</v>
      </c>
      <c r="H267" s="315" t="s">
        <v>7</v>
      </c>
      <c r="I267" s="329">
        <v>1</v>
      </c>
      <c r="J267" s="329">
        <f>$Y$29</f>
        <v>1.3149999999999999</v>
      </c>
      <c r="K267" s="330">
        <v>0</v>
      </c>
      <c r="L267" s="338">
        <f t="shared" si="161"/>
        <v>0.2435185185185185</v>
      </c>
      <c r="M267" s="339">
        <f t="shared" si="162"/>
        <v>0</v>
      </c>
      <c r="N267" s="552">
        <v>0</v>
      </c>
      <c r="O267" s="545">
        <f t="shared" si="171"/>
        <v>0</v>
      </c>
      <c r="P267" s="544">
        <v>0</v>
      </c>
      <c r="Q267" s="552">
        <v>1</v>
      </c>
      <c r="R267" s="545">
        <f t="shared" si="172"/>
        <v>1</v>
      </c>
      <c r="S267" s="544">
        <v>0</v>
      </c>
      <c r="T267" s="356">
        <f t="shared" si="163"/>
        <v>1.3149999999999999</v>
      </c>
      <c r="U267" s="336">
        <f t="shared" si="164"/>
        <v>0</v>
      </c>
      <c r="V267" s="334">
        <f t="shared" si="165"/>
        <v>1.3149999999999999</v>
      </c>
      <c r="W267" s="357">
        <f t="shared" si="166"/>
        <v>1.3149999999999999</v>
      </c>
    </row>
    <row r="268" spans="1:29" outlineLevel="2">
      <c r="A268" s="354" t="s">
        <v>335</v>
      </c>
      <c r="B268" s="315" t="s">
        <v>34</v>
      </c>
      <c r="C268" s="315" t="s">
        <v>8</v>
      </c>
      <c r="D268" s="361" t="s">
        <v>691</v>
      </c>
      <c r="E268" s="315" t="s">
        <v>624</v>
      </c>
      <c r="F268" s="315" t="s">
        <v>650</v>
      </c>
      <c r="G268" s="355">
        <v>6</v>
      </c>
      <c r="H268" s="315" t="s">
        <v>96</v>
      </c>
      <c r="I268" s="329">
        <v>1</v>
      </c>
      <c r="J268" s="329">
        <f t="shared" ref="J268:J270" si="173">(4.5+$Y$30)*I268</f>
        <v>9</v>
      </c>
      <c r="K268" s="330">
        <v>9</v>
      </c>
      <c r="L268" s="338">
        <f t="shared" si="161"/>
        <v>5</v>
      </c>
      <c r="M268" s="339">
        <f t="shared" si="162"/>
        <v>5</v>
      </c>
      <c r="N268" s="310">
        <v>0</v>
      </c>
      <c r="O268" s="333">
        <v>0</v>
      </c>
      <c r="P268" s="334">
        <v>0</v>
      </c>
      <c r="Q268" s="554">
        <v>0</v>
      </c>
      <c r="R268" s="548">
        <v>0</v>
      </c>
      <c r="S268" s="555">
        <v>0</v>
      </c>
      <c r="T268" s="758">
        <f t="shared" si="163"/>
        <v>0</v>
      </c>
      <c r="U268" s="759">
        <f t="shared" si="164"/>
        <v>0</v>
      </c>
      <c r="V268" s="757">
        <f t="shared" si="165"/>
        <v>0</v>
      </c>
      <c r="W268" s="357">
        <f t="shared" si="166"/>
        <v>0</v>
      </c>
    </row>
    <row r="269" spans="1:29" s="46" customFormat="1" outlineLevel="2">
      <c r="A269" s="749" t="s">
        <v>33</v>
      </c>
      <c r="B269" s="608" t="s">
        <v>34</v>
      </c>
      <c r="C269" s="608" t="s">
        <v>8</v>
      </c>
      <c r="D269" s="608" t="s">
        <v>908</v>
      </c>
      <c r="E269" s="608" t="s">
        <v>1052</v>
      </c>
      <c r="F269" s="608" t="s">
        <v>1053</v>
      </c>
      <c r="G269" s="750">
        <v>6</v>
      </c>
      <c r="H269" s="608" t="s">
        <v>96</v>
      </c>
      <c r="I269" s="751">
        <v>1</v>
      </c>
      <c r="J269" s="751">
        <f t="shared" ref="J269" si="174">(4.5+$Y$30)*I269</f>
        <v>9</v>
      </c>
      <c r="K269" s="752">
        <v>9</v>
      </c>
      <c r="L269" s="753">
        <f t="shared" ref="L269" si="175">J269*10/3/G269</f>
        <v>5</v>
      </c>
      <c r="M269" s="754">
        <f t="shared" ref="M269" si="176">K269*10/3/G269</f>
        <v>5</v>
      </c>
      <c r="N269" s="755">
        <v>0</v>
      </c>
      <c r="O269" s="756">
        <v>0</v>
      </c>
      <c r="P269" s="757">
        <v>0</v>
      </c>
      <c r="Q269" s="554">
        <v>20</v>
      </c>
      <c r="R269" s="548">
        <v>1</v>
      </c>
      <c r="S269" s="555">
        <v>1</v>
      </c>
      <c r="T269" s="758">
        <f t="shared" ref="T269" si="177">J269*(O269+R269)+K269*(P269+S269)</f>
        <v>18</v>
      </c>
      <c r="U269" s="759">
        <f t="shared" ref="U269" si="178">J269*O269+K269*P269</f>
        <v>0</v>
      </c>
      <c r="V269" s="757">
        <f t="shared" ref="V269" si="179">J269*R269+K269*S269</f>
        <v>18</v>
      </c>
      <c r="W269" s="760">
        <f t="shared" ref="W269" si="180">T269</f>
        <v>18</v>
      </c>
      <c r="X269" s="45"/>
      <c r="Y269" s="45"/>
      <c r="Z269" s="173"/>
      <c r="AA269" s="68"/>
      <c r="AB269" s="68"/>
      <c r="AC269" s="173"/>
    </row>
    <row r="270" spans="1:29" outlineLevel="2">
      <c r="A270" s="326" t="s">
        <v>458</v>
      </c>
      <c r="B270" s="315" t="s">
        <v>34</v>
      </c>
      <c r="C270" s="315" t="s">
        <v>8</v>
      </c>
      <c r="D270" s="361" t="s">
        <v>692</v>
      </c>
      <c r="E270" s="315" t="s">
        <v>625</v>
      </c>
      <c r="F270" s="315" t="s">
        <v>655</v>
      </c>
      <c r="G270" s="355">
        <v>6</v>
      </c>
      <c r="H270" s="315" t="s">
        <v>96</v>
      </c>
      <c r="I270" s="329">
        <v>1</v>
      </c>
      <c r="J270" s="329">
        <f t="shared" si="173"/>
        <v>9</v>
      </c>
      <c r="K270" s="330">
        <v>9</v>
      </c>
      <c r="L270" s="338">
        <f t="shared" si="161"/>
        <v>5</v>
      </c>
      <c r="M270" s="339">
        <f t="shared" si="162"/>
        <v>5</v>
      </c>
      <c r="N270" s="310">
        <v>0</v>
      </c>
      <c r="O270" s="333">
        <v>0</v>
      </c>
      <c r="P270" s="334">
        <v>0</v>
      </c>
      <c r="Q270" s="552">
        <v>20</v>
      </c>
      <c r="R270" s="543">
        <v>1</v>
      </c>
      <c r="S270" s="544">
        <v>1</v>
      </c>
      <c r="T270" s="356">
        <f t="shared" si="163"/>
        <v>18</v>
      </c>
      <c r="U270" s="336">
        <f t="shared" si="164"/>
        <v>0</v>
      </c>
      <c r="V270" s="334">
        <f t="shared" si="165"/>
        <v>18</v>
      </c>
      <c r="W270" s="357">
        <f t="shared" si="166"/>
        <v>18</v>
      </c>
    </row>
    <row r="271" spans="1:29" outlineLevel="2">
      <c r="A271" s="354" t="s">
        <v>33</v>
      </c>
      <c r="B271" s="315" t="s">
        <v>34</v>
      </c>
      <c r="C271" s="315" t="s">
        <v>8</v>
      </c>
      <c r="D271" s="315" t="s">
        <v>29</v>
      </c>
      <c r="E271" s="315" t="s">
        <v>30</v>
      </c>
      <c r="F271" s="315" t="s">
        <v>31</v>
      </c>
      <c r="G271" s="355">
        <v>12</v>
      </c>
      <c r="H271" s="315" t="s">
        <v>32</v>
      </c>
      <c r="I271" s="329">
        <v>1</v>
      </c>
      <c r="J271" s="329">
        <f>$Y$27</f>
        <v>0.1</v>
      </c>
      <c r="K271" s="330">
        <v>0</v>
      </c>
      <c r="L271" s="338">
        <f t="shared" si="161"/>
        <v>2.7777777777777776E-2</v>
      </c>
      <c r="M271" s="339">
        <f t="shared" si="162"/>
        <v>0</v>
      </c>
      <c r="N271" s="552">
        <v>1</v>
      </c>
      <c r="O271" s="543">
        <f t="shared" si="171"/>
        <v>1</v>
      </c>
      <c r="P271" s="544">
        <v>0</v>
      </c>
      <c r="Q271" s="552">
        <v>2</v>
      </c>
      <c r="R271" s="543">
        <f t="shared" si="172"/>
        <v>2</v>
      </c>
      <c r="S271" s="544">
        <v>0</v>
      </c>
      <c r="T271" s="356">
        <f t="shared" si="163"/>
        <v>0.30000000000000004</v>
      </c>
      <c r="U271" s="336">
        <f t="shared" si="164"/>
        <v>0.1</v>
      </c>
      <c r="V271" s="334">
        <f t="shared" si="165"/>
        <v>0.2</v>
      </c>
      <c r="W271" s="357">
        <f t="shared" si="166"/>
        <v>0.30000000000000004</v>
      </c>
    </row>
    <row r="272" spans="1:29" outlineLevel="2">
      <c r="A272" s="354" t="s">
        <v>335</v>
      </c>
      <c r="B272" s="315" t="s">
        <v>34</v>
      </c>
      <c r="C272" s="315" t="s">
        <v>8</v>
      </c>
      <c r="D272" s="315" t="s">
        <v>29</v>
      </c>
      <c r="E272" s="315" t="s">
        <v>30</v>
      </c>
      <c r="F272" s="315" t="s">
        <v>31</v>
      </c>
      <c r="G272" s="355">
        <v>12</v>
      </c>
      <c r="H272" s="315" t="s">
        <v>32</v>
      </c>
      <c r="I272" s="329">
        <v>1</v>
      </c>
      <c r="J272" s="329">
        <f>$Y$27</f>
        <v>0.1</v>
      </c>
      <c r="K272" s="330">
        <v>0</v>
      </c>
      <c r="L272" s="338">
        <f t="shared" si="161"/>
        <v>2.7777777777777776E-2</v>
      </c>
      <c r="M272" s="339">
        <f t="shared" si="162"/>
        <v>0</v>
      </c>
      <c r="N272" s="552">
        <v>1</v>
      </c>
      <c r="O272" s="543">
        <f t="shared" si="171"/>
        <v>1</v>
      </c>
      <c r="P272" s="544">
        <v>0</v>
      </c>
      <c r="Q272" s="552">
        <v>1</v>
      </c>
      <c r="R272" s="543">
        <f t="shared" si="172"/>
        <v>1</v>
      </c>
      <c r="S272" s="544">
        <v>0</v>
      </c>
      <c r="T272" s="356">
        <f t="shared" si="163"/>
        <v>0.2</v>
      </c>
      <c r="U272" s="336">
        <f t="shared" si="164"/>
        <v>0.1</v>
      </c>
      <c r="V272" s="334">
        <f t="shared" si="165"/>
        <v>0.1</v>
      </c>
      <c r="W272" s="357">
        <f t="shared" si="166"/>
        <v>0.2</v>
      </c>
    </row>
    <row r="273" spans="1:23" outlineLevel="2">
      <c r="A273" s="354" t="s">
        <v>458</v>
      </c>
      <c r="B273" s="315" t="s">
        <v>34</v>
      </c>
      <c r="C273" s="315" t="s">
        <v>8</v>
      </c>
      <c r="D273" s="315" t="s">
        <v>29</v>
      </c>
      <c r="E273" s="315" t="s">
        <v>30</v>
      </c>
      <c r="F273" s="315" t="s">
        <v>31</v>
      </c>
      <c r="G273" s="355">
        <v>12</v>
      </c>
      <c r="H273" s="315" t="s">
        <v>32</v>
      </c>
      <c r="I273" s="329">
        <v>1</v>
      </c>
      <c r="J273" s="329">
        <f>$Y$27</f>
        <v>0.1</v>
      </c>
      <c r="K273" s="330">
        <v>0</v>
      </c>
      <c r="L273" s="338">
        <f t="shared" si="161"/>
        <v>2.7777777777777776E-2</v>
      </c>
      <c r="M273" s="339">
        <f t="shared" si="162"/>
        <v>0</v>
      </c>
      <c r="N273" s="552">
        <v>3</v>
      </c>
      <c r="O273" s="543">
        <f t="shared" si="171"/>
        <v>3</v>
      </c>
      <c r="P273" s="544">
        <v>0</v>
      </c>
      <c r="Q273" s="552">
        <v>2</v>
      </c>
      <c r="R273" s="543">
        <f t="shared" si="172"/>
        <v>2</v>
      </c>
      <c r="S273" s="544">
        <v>0</v>
      </c>
      <c r="T273" s="356">
        <f t="shared" si="163"/>
        <v>0.5</v>
      </c>
      <c r="U273" s="336">
        <f t="shared" si="164"/>
        <v>0.30000000000000004</v>
      </c>
      <c r="V273" s="334">
        <f t="shared" si="165"/>
        <v>0.2</v>
      </c>
      <c r="W273" s="357">
        <f t="shared" si="166"/>
        <v>0.5</v>
      </c>
    </row>
    <row r="274" spans="1:23" outlineLevel="1">
      <c r="A274" s="354"/>
      <c r="B274" s="315"/>
      <c r="C274" s="315" t="s">
        <v>663</v>
      </c>
      <c r="D274" s="315"/>
      <c r="E274" s="315"/>
      <c r="F274" s="315"/>
      <c r="G274" s="355"/>
      <c r="H274" s="315"/>
      <c r="I274" s="346"/>
      <c r="J274" s="329"/>
      <c r="K274" s="330"/>
      <c r="L274" s="338"/>
      <c r="M274" s="339"/>
      <c r="N274" s="310"/>
      <c r="O274" s="333"/>
      <c r="P274" s="334"/>
      <c r="Q274" s="310"/>
      <c r="R274" s="333"/>
      <c r="S274" s="334"/>
      <c r="T274" s="356"/>
      <c r="U274" s="336">
        <f>SUBTOTAL(9,U248:U273)</f>
        <v>5.7599999999999989</v>
      </c>
      <c r="V274" s="334">
        <f>SUBTOTAL(9,V248:V273)</f>
        <v>99.289999999999992</v>
      </c>
      <c r="W274" s="357">
        <f>SUBTOTAL(9,W248:W273)</f>
        <v>105.05</v>
      </c>
    </row>
    <row r="275" spans="1:23" outlineLevel="2">
      <c r="A275" s="354" t="s">
        <v>160</v>
      </c>
      <c r="B275" s="315" t="s">
        <v>80</v>
      </c>
      <c r="C275" s="315" t="s">
        <v>43</v>
      </c>
      <c r="D275" s="315" t="s">
        <v>218</v>
      </c>
      <c r="E275" s="315" t="s">
        <v>219</v>
      </c>
      <c r="F275" s="315" t="s">
        <v>220</v>
      </c>
      <c r="G275" s="355">
        <v>6</v>
      </c>
      <c r="H275" s="315" t="s">
        <v>221</v>
      </c>
      <c r="I275" s="346">
        <v>0.125</v>
      </c>
      <c r="J275" s="329">
        <f>I275*13.5</f>
        <v>1.6875</v>
      </c>
      <c r="K275" s="330">
        <f>I275*4.5</f>
        <v>0.5625</v>
      </c>
      <c r="L275" s="338">
        <f t="shared" ref="L275:L283" si="181">J275*10/3/G275</f>
        <v>0.9375</v>
      </c>
      <c r="M275" s="339">
        <f t="shared" ref="M275:M283" si="182">K275*10/3/G275</f>
        <v>0.3125</v>
      </c>
      <c r="N275" s="552">
        <v>40</v>
      </c>
      <c r="O275" s="548">
        <v>0.5</v>
      </c>
      <c r="P275" s="544">
        <v>2</v>
      </c>
      <c r="Q275" s="552">
        <v>5</v>
      </c>
      <c r="R275" s="543">
        <v>0.17</v>
      </c>
      <c r="S275" s="544">
        <v>0.25</v>
      </c>
      <c r="T275" s="356">
        <f t="shared" ref="T275:T283" si="183">J275*(O275+R275)+K275*(P275+S275)</f>
        <v>2.3962500000000002</v>
      </c>
      <c r="U275" s="336">
        <f t="shared" ref="U275:U283" si="184">J275*O275+K275*P275</f>
        <v>1.96875</v>
      </c>
      <c r="V275" s="334">
        <f t="shared" ref="V275:V283" si="185">J275*R275+K275*S275</f>
        <v>0.42750000000000005</v>
      </c>
      <c r="W275" s="357">
        <f t="shared" ref="W275:W283" si="186">T275</f>
        <v>2.3962500000000002</v>
      </c>
    </row>
    <row r="276" spans="1:23" outlineLevel="2">
      <c r="A276" s="354" t="s">
        <v>217</v>
      </c>
      <c r="B276" s="315" t="s">
        <v>80</v>
      </c>
      <c r="C276" s="315" t="s">
        <v>43</v>
      </c>
      <c r="D276" s="315" t="s">
        <v>218</v>
      </c>
      <c r="E276" s="315" t="s">
        <v>219</v>
      </c>
      <c r="F276" s="315" t="s">
        <v>220</v>
      </c>
      <c r="G276" s="355">
        <v>6</v>
      </c>
      <c r="H276" s="315" t="s">
        <v>221</v>
      </c>
      <c r="I276" s="329">
        <v>0.10539999999999999</v>
      </c>
      <c r="J276" s="329">
        <f>I276*13.5</f>
        <v>1.4228999999999998</v>
      </c>
      <c r="K276" s="330">
        <f>I276*4.5</f>
        <v>0.47429999999999994</v>
      </c>
      <c r="L276" s="338">
        <f t="shared" si="181"/>
        <v>0.79049999999999987</v>
      </c>
      <c r="M276" s="339">
        <f t="shared" si="182"/>
        <v>0.26349999999999996</v>
      </c>
      <c r="N276" s="552">
        <v>40</v>
      </c>
      <c r="O276" s="548">
        <v>0.5</v>
      </c>
      <c r="P276" s="544">
        <v>2</v>
      </c>
      <c r="Q276" s="552">
        <v>5</v>
      </c>
      <c r="R276" s="543">
        <v>0.17</v>
      </c>
      <c r="S276" s="544">
        <v>0.25</v>
      </c>
      <c r="T276" s="356">
        <f t="shared" si="183"/>
        <v>2.0205179999999996</v>
      </c>
      <c r="U276" s="336">
        <f t="shared" si="184"/>
        <v>1.6600499999999998</v>
      </c>
      <c r="V276" s="334">
        <f t="shared" si="185"/>
        <v>0.36046800000000001</v>
      </c>
      <c r="W276" s="357">
        <f t="shared" si="186"/>
        <v>2.0205179999999996</v>
      </c>
    </row>
    <row r="277" spans="1:23" outlineLevel="2">
      <c r="A277" s="354" t="s">
        <v>296</v>
      </c>
      <c r="B277" s="315" t="s">
        <v>80</v>
      </c>
      <c r="C277" s="315" t="s">
        <v>43</v>
      </c>
      <c r="D277" s="315" t="s">
        <v>218</v>
      </c>
      <c r="E277" s="315" t="s">
        <v>219</v>
      </c>
      <c r="F277" s="315" t="s">
        <v>220</v>
      </c>
      <c r="G277" s="355">
        <v>6</v>
      </c>
      <c r="H277" s="315" t="s">
        <v>221</v>
      </c>
      <c r="I277" s="329">
        <v>0.28920000000000001</v>
      </c>
      <c r="J277" s="329">
        <f>I277*13.5</f>
        <v>3.9042000000000003</v>
      </c>
      <c r="K277" s="330">
        <f>I277*4.5</f>
        <v>1.3014000000000001</v>
      </c>
      <c r="L277" s="338">
        <f t="shared" si="181"/>
        <v>2.169</v>
      </c>
      <c r="M277" s="339">
        <f t="shared" si="182"/>
        <v>0.72299999999999998</v>
      </c>
      <c r="N277" s="552">
        <v>40</v>
      </c>
      <c r="O277" s="548">
        <v>0.5</v>
      </c>
      <c r="P277" s="544">
        <v>2</v>
      </c>
      <c r="Q277" s="552">
        <v>5</v>
      </c>
      <c r="R277" s="543">
        <v>0.17</v>
      </c>
      <c r="S277" s="544">
        <v>0.25</v>
      </c>
      <c r="T277" s="356">
        <f t="shared" si="183"/>
        <v>5.5439640000000008</v>
      </c>
      <c r="U277" s="336">
        <f t="shared" si="184"/>
        <v>4.5548999999999999</v>
      </c>
      <c r="V277" s="334">
        <f t="shared" si="185"/>
        <v>0.98906400000000017</v>
      </c>
      <c r="W277" s="357">
        <f t="shared" si="186"/>
        <v>5.5439640000000008</v>
      </c>
    </row>
    <row r="278" spans="1:23" outlineLevel="2">
      <c r="A278" s="354" t="s">
        <v>375</v>
      </c>
      <c r="B278" s="315" t="s">
        <v>80</v>
      </c>
      <c r="C278" s="315" t="s">
        <v>43</v>
      </c>
      <c r="D278" s="315" t="s">
        <v>218</v>
      </c>
      <c r="E278" s="315" t="s">
        <v>219</v>
      </c>
      <c r="F278" s="315" t="s">
        <v>220</v>
      </c>
      <c r="G278" s="355">
        <v>6</v>
      </c>
      <c r="H278" s="315" t="s">
        <v>221</v>
      </c>
      <c r="I278" s="329">
        <v>0.10539999999999999</v>
      </c>
      <c r="J278" s="329">
        <f>I278*13.5</f>
        <v>1.4228999999999998</v>
      </c>
      <c r="K278" s="330">
        <f>I278*4.5</f>
        <v>0.47429999999999994</v>
      </c>
      <c r="L278" s="338">
        <f t="shared" si="181"/>
        <v>0.79049999999999987</v>
      </c>
      <c r="M278" s="339">
        <f t="shared" si="182"/>
        <v>0.26349999999999996</v>
      </c>
      <c r="N278" s="552">
        <v>40</v>
      </c>
      <c r="O278" s="548">
        <v>0.5</v>
      </c>
      <c r="P278" s="544">
        <v>2</v>
      </c>
      <c r="Q278" s="552">
        <v>5</v>
      </c>
      <c r="R278" s="543">
        <v>0.17</v>
      </c>
      <c r="S278" s="544">
        <v>0.25</v>
      </c>
      <c r="T278" s="356">
        <f t="shared" si="183"/>
        <v>2.0205179999999996</v>
      </c>
      <c r="U278" s="336">
        <f t="shared" si="184"/>
        <v>1.6600499999999998</v>
      </c>
      <c r="V278" s="334">
        <f t="shared" si="185"/>
        <v>0.36046800000000001</v>
      </c>
      <c r="W278" s="357">
        <f t="shared" si="186"/>
        <v>2.0205179999999996</v>
      </c>
    </row>
    <row r="279" spans="1:23" outlineLevel="2">
      <c r="A279" s="354" t="s">
        <v>458</v>
      </c>
      <c r="B279" s="315" t="s">
        <v>80</v>
      </c>
      <c r="C279" s="315" t="s">
        <v>43</v>
      </c>
      <c r="D279" s="315" t="s">
        <v>218</v>
      </c>
      <c r="E279" s="315" t="s">
        <v>219</v>
      </c>
      <c r="F279" s="315" t="s">
        <v>220</v>
      </c>
      <c r="G279" s="355">
        <v>6</v>
      </c>
      <c r="H279" s="315" t="s">
        <v>221</v>
      </c>
      <c r="I279" s="329">
        <v>0.375</v>
      </c>
      <c r="J279" s="329">
        <f>I279*13.5</f>
        <v>5.0625</v>
      </c>
      <c r="K279" s="330">
        <f>I279*4.5</f>
        <v>1.6875</v>
      </c>
      <c r="L279" s="338">
        <f t="shared" si="181"/>
        <v>2.8125</v>
      </c>
      <c r="M279" s="339">
        <f t="shared" si="182"/>
        <v>0.9375</v>
      </c>
      <c r="N279" s="552">
        <v>40</v>
      </c>
      <c r="O279" s="548">
        <v>0.5</v>
      </c>
      <c r="P279" s="544">
        <v>2</v>
      </c>
      <c r="Q279" s="552">
        <v>5</v>
      </c>
      <c r="R279" s="543">
        <v>0.17</v>
      </c>
      <c r="S279" s="544">
        <v>0.25</v>
      </c>
      <c r="T279" s="356">
        <f t="shared" si="183"/>
        <v>7.1887500000000006</v>
      </c>
      <c r="U279" s="336">
        <f t="shared" si="184"/>
        <v>5.90625</v>
      </c>
      <c r="V279" s="334">
        <f t="shared" si="185"/>
        <v>1.2825000000000002</v>
      </c>
      <c r="W279" s="357">
        <f t="shared" si="186"/>
        <v>7.1887500000000006</v>
      </c>
    </row>
    <row r="280" spans="1:23" outlineLevel="2">
      <c r="A280" s="354" t="s">
        <v>335</v>
      </c>
      <c r="B280" s="315" t="s">
        <v>80</v>
      </c>
      <c r="C280" s="315" t="s">
        <v>43</v>
      </c>
      <c r="D280" s="315" t="s">
        <v>336</v>
      </c>
      <c r="E280" s="315" t="s">
        <v>337</v>
      </c>
      <c r="F280" s="315" t="s">
        <v>338</v>
      </c>
      <c r="G280" s="355">
        <v>6</v>
      </c>
      <c r="H280" s="315" t="s">
        <v>42</v>
      </c>
      <c r="I280" s="329">
        <v>1</v>
      </c>
      <c r="J280" s="329">
        <v>9</v>
      </c>
      <c r="K280" s="330">
        <v>9</v>
      </c>
      <c r="L280" s="338">
        <f t="shared" si="181"/>
        <v>5</v>
      </c>
      <c r="M280" s="339">
        <f t="shared" si="182"/>
        <v>5</v>
      </c>
      <c r="N280" s="677">
        <v>20</v>
      </c>
      <c r="O280" s="548">
        <v>0.5</v>
      </c>
      <c r="P280" s="674">
        <v>1</v>
      </c>
      <c r="Q280" s="552">
        <v>10</v>
      </c>
      <c r="R280" s="543">
        <v>0.17</v>
      </c>
      <c r="S280" s="544">
        <v>0.5</v>
      </c>
      <c r="T280" s="356">
        <f t="shared" si="183"/>
        <v>19.53</v>
      </c>
      <c r="U280" s="336">
        <f t="shared" si="184"/>
        <v>13.5</v>
      </c>
      <c r="V280" s="334">
        <f t="shared" si="185"/>
        <v>6.03</v>
      </c>
      <c r="W280" s="357">
        <f t="shared" si="186"/>
        <v>19.53</v>
      </c>
    </row>
    <row r="281" spans="1:23" outlineLevel="2">
      <c r="A281" s="326" t="s">
        <v>541</v>
      </c>
      <c r="B281" s="315" t="s">
        <v>80</v>
      </c>
      <c r="C281" s="315" t="s">
        <v>43</v>
      </c>
      <c r="D281" s="315" t="s">
        <v>433</v>
      </c>
      <c r="E281" s="315" t="s">
        <v>434</v>
      </c>
      <c r="F281" s="315" t="s">
        <v>435</v>
      </c>
      <c r="G281" s="355">
        <v>6</v>
      </c>
      <c r="H281" s="315" t="s">
        <v>42</v>
      </c>
      <c r="I281" s="329">
        <v>1</v>
      </c>
      <c r="J281" s="329">
        <v>18</v>
      </c>
      <c r="K281" s="330">
        <v>0</v>
      </c>
      <c r="L281" s="338">
        <f t="shared" si="181"/>
        <v>10</v>
      </c>
      <c r="M281" s="339">
        <f t="shared" si="182"/>
        <v>0</v>
      </c>
      <c r="N281" s="552">
        <v>28</v>
      </c>
      <c r="O281" s="548">
        <v>0.5</v>
      </c>
      <c r="P281" s="544">
        <v>0</v>
      </c>
      <c r="Q281" s="552">
        <v>10</v>
      </c>
      <c r="R281" s="543">
        <v>0.25</v>
      </c>
      <c r="S281" s="544">
        <v>0</v>
      </c>
      <c r="T281" s="356">
        <f t="shared" si="183"/>
        <v>13.5</v>
      </c>
      <c r="U281" s="336">
        <f t="shared" si="184"/>
        <v>9</v>
      </c>
      <c r="V281" s="334">
        <f t="shared" si="185"/>
        <v>4.5</v>
      </c>
      <c r="W281" s="357">
        <f t="shared" si="186"/>
        <v>13.5</v>
      </c>
    </row>
    <row r="282" spans="1:23" outlineLevel="2">
      <c r="A282" s="354" t="s">
        <v>296</v>
      </c>
      <c r="B282" s="315" t="s">
        <v>80</v>
      </c>
      <c r="C282" s="315" t="s">
        <v>43</v>
      </c>
      <c r="D282" s="315" t="s">
        <v>297</v>
      </c>
      <c r="E282" s="315" t="s">
        <v>298</v>
      </c>
      <c r="F282" s="315" t="s">
        <v>299</v>
      </c>
      <c r="G282" s="355">
        <v>6</v>
      </c>
      <c r="H282" s="315" t="s">
        <v>42</v>
      </c>
      <c r="I282" s="329">
        <v>1</v>
      </c>
      <c r="J282" s="329">
        <v>9</v>
      </c>
      <c r="K282" s="330">
        <v>9</v>
      </c>
      <c r="L282" s="338">
        <f t="shared" si="181"/>
        <v>5</v>
      </c>
      <c r="M282" s="339">
        <f t="shared" si="182"/>
        <v>5</v>
      </c>
      <c r="N282" s="552">
        <v>40</v>
      </c>
      <c r="O282" s="548">
        <v>0.5</v>
      </c>
      <c r="P282" s="544">
        <v>2</v>
      </c>
      <c r="Q282" s="677">
        <v>10</v>
      </c>
      <c r="R282" s="543">
        <v>0.25</v>
      </c>
      <c r="S282" s="743">
        <v>1</v>
      </c>
      <c r="T282" s="356">
        <f t="shared" si="183"/>
        <v>33.75</v>
      </c>
      <c r="U282" s="336">
        <f t="shared" si="184"/>
        <v>22.5</v>
      </c>
      <c r="V282" s="334">
        <f t="shared" si="185"/>
        <v>11.25</v>
      </c>
      <c r="W282" s="357">
        <f t="shared" si="186"/>
        <v>33.75</v>
      </c>
    </row>
    <row r="283" spans="1:23" outlineLevel="2">
      <c r="A283" s="326" t="s">
        <v>542</v>
      </c>
      <c r="B283" s="315" t="s">
        <v>80</v>
      </c>
      <c r="C283" s="315" t="s">
        <v>43</v>
      </c>
      <c r="D283" s="315" t="s">
        <v>326</v>
      </c>
      <c r="E283" s="315" t="s">
        <v>327</v>
      </c>
      <c r="F283" s="315" t="s">
        <v>328</v>
      </c>
      <c r="G283" s="355">
        <v>6</v>
      </c>
      <c r="H283" s="315" t="s">
        <v>42</v>
      </c>
      <c r="I283" s="329">
        <v>1</v>
      </c>
      <c r="J283" s="329">
        <v>15.75</v>
      </c>
      <c r="K283" s="330">
        <v>2.25</v>
      </c>
      <c r="L283" s="338">
        <f t="shared" si="181"/>
        <v>8.75</v>
      </c>
      <c r="M283" s="339">
        <f t="shared" si="182"/>
        <v>1.25</v>
      </c>
      <c r="N283" s="554">
        <v>40</v>
      </c>
      <c r="O283" s="548">
        <v>0.5</v>
      </c>
      <c r="P283" s="544">
        <v>2</v>
      </c>
      <c r="Q283" s="552">
        <v>20</v>
      </c>
      <c r="R283" s="543">
        <v>0.25</v>
      </c>
      <c r="S283" s="544">
        <v>1</v>
      </c>
      <c r="T283" s="356">
        <f t="shared" si="183"/>
        <v>18.5625</v>
      </c>
      <c r="U283" s="336">
        <f t="shared" si="184"/>
        <v>12.375</v>
      </c>
      <c r="V283" s="334">
        <f t="shared" si="185"/>
        <v>6.1875</v>
      </c>
      <c r="W283" s="357">
        <f t="shared" si="186"/>
        <v>18.5625</v>
      </c>
    </row>
    <row r="284" spans="1:23" outlineLevel="1">
      <c r="A284" s="326"/>
      <c r="B284" s="315"/>
      <c r="C284" s="315" t="s">
        <v>656</v>
      </c>
      <c r="D284" s="315"/>
      <c r="E284" s="315"/>
      <c r="F284" s="315"/>
      <c r="G284" s="355"/>
      <c r="H284" s="315"/>
      <c r="I284" s="329"/>
      <c r="J284" s="329"/>
      <c r="K284" s="330"/>
      <c r="L284" s="338"/>
      <c r="M284" s="339"/>
      <c r="N284" s="310"/>
      <c r="O284" s="333"/>
      <c r="P284" s="334"/>
      <c r="Q284" s="310"/>
      <c r="R284" s="333"/>
      <c r="S284" s="334"/>
      <c r="T284" s="356"/>
      <c r="U284" s="336">
        <f>SUBTOTAL(9,U275:U283)</f>
        <v>73.125</v>
      </c>
      <c r="V284" s="334">
        <f>SUBTOTAL(9,V275:V283)</f>
        <v>31.387500000000003</v>
      </c>
      <c r="W284" s="357">
        <f>SUBTOTAL(9,W275:W283)</f>
        <v>104.5125</v>
      </c>
    </row>
    <row r="285" spans="1:23" outlineLevel="2">
      <c r="A285" s="354" t="s">
        <v>300</v>
      </c>
      <c r="B285" s="315" t="s">
        <v>80</v>
      </c>
      <c r="C285" s="315" t="s">
        <v>14</v>
      </c>
      <c r="D285" s="315" t="s">
        <v>301</v>
      </c>
      <c r="E285" s="315" t="s">
        <v>302</v>
      </c>
      <c r="F285" s="315" t="s">
        <v>303</v>
      </c>
      <c r="G285" s="355">
        <v>6</v>
      </c>
      <c r="H285" s="315" t="s">
        <v>42</v>
      </c>
      <c r="I285" s="329">
        <v>1</v>
      </c>
      <c r="J285" s="329">
        <v>9</v>
      </c>
      <c r="K285" s="330">
        <v>9</v>
      </c>
      <c r="L285" s="338">
        <f>J285*10/3/G285</f>
        <v>5</v>
      </c>
      <c r="M285" s="339">
        <f>K285*10/3/G285</f>
        <v>5</v>
      </c>
      <c r="N285" s="552">
        <v>10</v>
      </c>
      <c r="O285" s="543">
        <v>0.4</v>
      </c>
      <c r="P285" s="544">
        <v>0.5</v>
      </c>
      <c r="Q285" s="552">
        <v>40</v>
      </c>
      <c r="R285" s="543">
        <v>1</v>
      </c>
      <c r="S285" s="544">
        <v>2</v>
      </c>
      <c r="T285" s="356">
        <f>J285*(O285+R285)+K285*(P285+S285)</f>
        <v>35.1</v>
      </c>
      <c r="U285" s="336">
        <f>J285*O285+K285*P285</f>
        <v>8.1</v>
      </c>
      <c r="V285" s="334">
        <f>J285*R285+K285*S285</f>
        <v>27</v>
      </c>
      <c r="W285" s="357">
        <f>T285</f>
        <v>35.1</v>
      </c>
    </row>
    <row r="286" spans="1:23" outlineLevel="2">
      <c r="A286" s="326" t="s">
        <v>541</v>
      </c>
      <c r="B286" s="315" t="s">
        <v>80</v>
      </c>
      <c r="C286" s="315" t="s">
        <v>14</v>
      </c>
      <c r="D286" s="315" t="s">
        <v>436</v>
      </c>
      <c r="E286" s="315" t="s">
        <v>437</v>
      </c>
      <c r="F286" s="315" t="s">
        <v>438</v>
      </c>
      <c r="G286" s="355">
        <v>6</v>
      </c>
      <c r="H286" s="315" t="s">
        <v>42</v>
      </c>
      <c r="I286" s="329">
        <v>1</v>
      </c>
      <c r="J286" s="329">
        <v>15.75</v>
      </c>
      <c r="K286" s="330">
        <v>2.25</v>
      </c>
      <c r="L286" s="338">
        <f>J286*10/3/G286</f>
        <v>8.75</v>
      </c>
      <c r="M286" s="339">
        <f>K286*10/3/G286</f>
        <v>1.25</v>
      </c>
      <c r="N286" s="552">
        <v>20</v>
      </c>
      <c r="O286" s="543">
        <v>0.33</v>
      </c>
      <c r="P286" s="544">
        <v>1</v>
      </c>
      <c r="Q286" s="552">
        <v>20</v>
      </c>
      <c r="R286" s="548">
        <v>0.5</v>
      </c>
      <c r="S286" s="544">
        <v>1</v>
      </c>
      <c r="T286" s="356">
        <f>J286*(O286+R286)+K286*(P286+S286)</f>
        <v>17.572500000000002</v>
      </c>
      <c r="U286" s="336">
        <f>J286*O286+K286*P286</f>
        <v>7.4475000000000007</v>
      </c>
      <c r="V286" s="334">
        <f>J286*R286+K286*S286</f>
        <v>10.125</v>
      </c>
      <c r="W286" s="357">
        <f>T286</f>
        <v>17.572500000000002</v>
      </c>
    </row>
    <row r="287" spans="1:23" outlineLevel="2">
      <c r="A287" s="326" t="s">
        <v>541</v>
      </c>
      <c r="B287" s="315" t="s">
        <v>80</v>
      </c>
      <c r="C287" s="315" t="s">
        <v>14</v>
      </c>
      <c r="D287" s="315" t="s">
        <v>439</v>
      </c>
      <c r="E287" s="315" t="s">
        <v>440</v>
      </c>
      <c r="F287" s="315" t="s">
        <v>441</v>
      </c>
      <c r="G287" s="355">
        <v>6</v>
      </c>
      <c r="H287" s="315" t="s">
        <v>42</v>
      </c>
      <c r="I287" s="329">
        <v>1</v>
      </c>
      <c r="J287" s="329">
        <v>15.75</v>
      </c>
      <c r="K287" s="330">
        <v>2.25</v>
      </c>
      <c r="L287" s="338">
        <f>J287*10/3/G287</f>
        <v>8.75</v>
      </c>
      <c r="M287" s="339">
        <f>K287*10/3/G287</f>
        <v>1.25</v>
      </c>
      <c r="N287" s="552">
        <v>20</v>
      </c>
      <c r="O287" s="543">
        <v>0.5</v>
      </c>
      <c r="P287" s="544">
        <v>1</v>
      </c>
      <c r="Q287" s="552">
        <v>20</v>
      </c>
      <c r="R287" s="548">
        <v>0.5</v>
      </c>
      <c r="S287" s="544">
        <v>1</v>
      </c>
      <c r="T287" s="356">
        <f>J287*(O287+R287)+K287*(P287+S287)</f>
        <v>20.25</v>
      </c>
      <c r="U287" s="336">
        <f>J287*O287+K287*P287</f>
        <v>10.125</v>
      </c>
      <c r="V287" s="334">
        <f>J287*R287+K287*S287</f>
        <v>10.125</v>
      </c>
      <c r="W287" s="357">
        <f>T287</f>
        <v>20.25</v>
      </c>
    </row>
    <row r="288" spans="1:23" outlineLevel="2">
      <c r="A288" s="326" t="s">
        <v>542</v>
      </c>
      <c r="B288" s="315" t="s">
        <v>80</v>
      </c>
      <c r="C288" s="315" t="s">
        <v>14</v>
      </c>
      <c r="D288" s="315" t="s">
        <v>329</v>
      </c>
      <c r="E288" s="315" t="s">
        <v>330</v>
      </c>
      <c r="F288" s="315" t="s">
        <v>331</v>
      </c>
      <c r="G288" s="355">
        <v>6</v>
      </c>
      <c r="H288" s="315" t="s">
        <v>42</v>
      </c>
      <c r="I288" s="329">
        <v>1</v>
      </c>
      <c r="J288" s="329">
        <v>15.75</v>
      </c>
      <c r="K288" s="330">
        <v>2.25</v>
      </c>
      <c r="L288" s="338">
        <f>J288*10/3/G288</f>
        <v>8.75</v>
      </c>
      <c r="M288" s="339">
        <f>K288*10/3/G288</f>
        <v>1.25</v>
      </c>
      <c r="N288" s="552">
        <v>10</v>
      </c>
      <c r="O288" s="543">
        <v>0.4</v>
      </c>
      <c r="P288" s="544">
        <v>0.5</v>
      </c>
      <c r="Q288" s="552">
        <v>30</v>
      </c>
      <c r="R288" s="673">
        <v>1</v>
      </c>
      <c r="S288" s="674">
        <v>2</v>
      </c>
      <c r="T288" s="356">
        <f>J288*(O288+R288)+K288*(P288+S288)</f>
        <v>27.674999999999997</v>
      </c>
      <c r="U288" s="336">
        <f>J288*O288+K288*P288</f>
        <v>7.4250000000000007</v>
      </c>
      <c r="V288" s="334">
        <f>J288*R288+K288*S288</f>
        <v>20.25</v>
      </c>
      <c r="W288" s="357">
        <f>T288</f>
        <v>27.674999999999997</v>
      </c>
    </row>
    <row r="289" spans="1:23" outlineLevel="2">
      <c r="A289" s="354" t="s">
        <v>74</v>
      </c>
      <c r="B289" s="315" t="s">
        <v>80</v>
      </c>
      <c r="C289" s="315" t="s">
        <v>14</v>
      </c>
      <c r="D289" s="315" t="s">
        <v>76</v>
      </c>
      <c r="E289" s="315" t="s">
        <v>77</v>
      </c>
      <c r="F289" s="315" t="s">
        <v>78</v>
      </c>
      <c r="G289" s="355">
        <v>6</v>
      </c>
      <c r="H289" s="315" t="s">
        <v>79</v>
      </c>
      <c r="I289" s="329">
        <v>1</v>
      </c>
      <c r="J289" s="329">
        <v>9</v>
      </c>
      <c r="K289" s="330">
        <v>9</v>
      </c>
      <c r="L289" s="338">
        <f>J289*10/3/G289</f>
        <v>5</v>
      </c>
      <c r="M289" s="339">
        <f>K289*10/3/G289</f>
        <v>5</v>
      </c>
      <c r="N289" s="552">
        <v>15</v>
      </c>
      <c r="O289" s="543">
        <v>0.33</v>
      </c>
      <c r="P289" s="544">
        <v>1</v>
      </c>
      <c r="Q289" s="552">
        <v>30</v>
      </c>
      <c r="R289" s="736">
        <v>1</v>
      </c>
      <c r="S289" s="544">
        <v>2</v>
      </c>
      <c r="T289" s="356">
        <f>J289*(O289+R289)+K289*(P289+S289)</f>
        <v>38.97</v>
      </c>
      <c r="U289" s="336">
        <f>J289*O289+K289*P289</f>
        <v>11.97</v>
      </c>
      <c r="V289" s="334">
        <f>J289*R289+K289*S289</f>
        <v>27</v>
      </c>
      <c r="W289" s="357">
        <f>T289</f>
        <v>38.97</v>
      </c>
    </row>
    <row r="290" spans="1:23" outlineLevel="1">
      <c r="A290" s="354"/>
      <c r="B290" s="315"/>
      <c r="C290" s="315" t="s">
        <v>657</v>
      </c>
      <c r="D290" s="315"/>
      <c r="E290" s="315"/>
      <c r="F290" s="315"/>
      <c r="G290" s="355"/>
      <c r="H290" s="315"/>
      <c r="I290" s="329"/>
      <c r="J290" s="329"/>
      <c r="K290" s="330"/>
      <c r="L290" s="338"/>
      <c r="M290" s="339"/>
      <c r="N290" s="310"/>
      <c r="O290" s="333"/>
      <c r="P290" s="334"/>
      <c r="Q290" s="310"/>
      <c r="R290" s="333"/>
      <c r="S290" s="334"/>
      <c r="T290" s="356"/>
      <c r="U290" s="336">
        <f>SUBTOTAL(9,U285:U289)</f>
        <v>45.067499999999995</v>
      </c>
      <c r="V290" s="334">
        <f>SUBTOTAL(9,V285:V289)</f>
        <v>94.5</v>
      </c>
      <c r="W290" s="357">
        <f>SUBTOTAL(9,W285:W289)</f>
        <v>139.5675</v>
      </c>
    </row>
    <row r="291" spans="1:23" outlineLevel="2">
      <c r="A291" s="354" t="s">
        <v>391</v>
      </c>
      <c r="B291" s="315" t="s">
        <v>80</v>
      </c>
      <c r="C291" s="315" t="s">
        <v>18</v>
      </c>
      <c r="D291" s="315" t="s">
        <v>392</v>
      </c>
      <c r="E291" s="315" t="s">
        <v>393</v>
      </c>
      <c r="F291" s="315" t="s">
        <v>394</v>
      </c>
      <c r="G291" s="355">
        <v>6</v>
      </c>
      <c r="H291" s="315" t="s">
        <v>42</v>
      </c>
      <c r="I291" s="329">
        <v>1</v>
      </c>
      <c r="J291" s="329">
        <v>9</v>
      </c>
      <c r="K291" s="330">
        <v>9</v>
      </c>
      <c r="L291" s="338">
        <f>J291*10/3/G291</f>
        <v>5</v>
      </c>
      <c r="M291" s="339">
        <f>K291*10/3/G291</f>
        <v>5</v>
      </c>
      <c r="N291" s="552">
        <v>30</v>
      </c>
      <c r="O291" s="548">
        <v>0.5</v>
      </c>
      <c r="P291" s="544">
        <v>1</v>
      </c>
      <c r="Q291" s="310">
        <v>0</v>
      </c>
      <c r="R291" s="333">
        <v>0</v>
      </c>
      <c r="S291" s="334">
        <v>0</v>
      </c>
      <c r="T291" s="356">
        <f>J291*(O291+R291)+K291*(P291+S291)</f>
        <v>13.5</v>
      </c>
      <c r="U291" s="336">
        <f>J291*O291+K291*P291</f>
        <v>13.5</v>
      </c>
      <c r="V291" s="334">
        <f>J291*R291+K291*S291</f>
        <v>0</v>
      </c>
      <c r="W291" s="357">
        <f>T291</f>
        <v>13.5</v>
      </c>
    </row>
    <row r="292" spans="1:23" outlineLevel="2">
      <c r="A292" s="326" t="s">
        <v>541</v>
      </c>
      <c r="B292" s="315" t="s">
        <v>80</v>
      </c>
      <c r="C292" s="315" t="s">
        <v>18</v>
      </c>
      <c r="D292" s="315" t="s">
        <v>442</v>
      </c>
      <c r="E292" s="315" t="s">
        <v>443</v>
      </c>
      <c r="F292" s="315" t="s">
        <v>444</v>
      </c>
      <c r="G292" s="355">
        <v>6</v>
      </c>
      <c r="H292" s="315" t="s">
        <v>42</v>
      </c>
      <c r="I292" s="329">
        <v>1</v>
      </c>
      <c r="J292" s="329">
        <v>13.5</v>
      </c>
      <c r="K292" s="330">
        <v>4.5</v>
      </c>
      <c r="L292" s="338">
        <f>J292*10/3/G292</f>
        <v>7.5</v>
      </c>
      <c r="M292" s="339">
        <f>K292*10/3/G292</f>
        <v>2.5</v>
      </c>
      <c r="N292" s="554">
        <v>34</v>
      </c>
      <c r="O292" s="543">
        <v>0.5</v>
      </c>
      <c r="P292" s="544">
        <v>2</v>
      </c>
      <c r="Q292" s="310">
        <v>0</v>
      </c>
      <c r="R292" s="333">
        <v>0</v>
      </c>
      <c r="S292" s="334">
        <v>0</v>
      </c>
      <c r="T292" s="356">
        <f>J292*(O292+R292)+K292*(P292+S292)</f>
        <v>15.75</v>
      </c>
      <c r="U292" s="336">
        <f>J292*O292+K292*P292</f>
        <v>15.75</v>
      </c>
      <c r="V292" s="334">
        <f>J292*R292+K292*S292</f>
        <v>0</v>
      </c>
      <c r="W292" s="357">
        <f>T292</f>
        <v>15.75</v>
      </c>
    </row>
    <row r="293" spans="1:23" outlineLevel="2">
      <c r="A293" s="354" t="s">
        <v>160</v>
      </c>
      <c r="B293" s="315" t="s">
        <v>80</v>
      </c>
      <c r="C293" s="315" t="s">
        <v>18</v>
      </c>
      <c r="D293" s="315" t="s">
        <v>161</v>
      </c>
      <c r="E293" s="315" t="s">
        <v>162</v>
      </c>
      <c r="F293" s="315" t="s">
        <v>163</v>
      </c>
      <c r="G293" s="355">
        <v>6</v>
      </c>
      <c r="H293" s="315" t="s">
        <v>79</v>
      </c>
      <c r="I293" s="329">
        <v>1</v>
      </c>
      <c r="J293" s="329">
        <v>13.5</v>
      </c>
      <c r="K293" s="330">
        <v>4.5</v>
      </c>
      <c r="L293" s="338">
        <f>J293*10/3/G293</f>
        <v>7.5</v>
      </c>
      <c r="M293" s="339">
        <f>K293*10/3/G293</f>
        <v>2.5</v>
      </c>
      <c r="N293" s="554">
        <v>24</v>
      </c>
      <c r="O293" s="543">
        <v>0.5</v>
      </c>
      <c r="P293" s="544">
        <v>2</v>
      </c>
      <c r="Q293" s="310">
        <v>0</v>
      </c>
      <c r="R293" s="333">
        <v>0</v>
      </c>
      <c r="S293" s="334">
        <v>0</v>
      </c>
      <c r="T293" s="356">
        <f>J293*(O293+R293)+K293*(P293+S293)</f>
        <v>15.75</v>
      </c>
      <c r="U293" s="336">
        <f>J293*O293+K293*P293</f>
        <v>15.75</v>
      </c>
      <c r="V293" s="334">
        <f>J293*R293+K293*S293</f>
        <v>0</v>
      </c>
      <c r="W293" s="357">
        <f>T293</f>
        <v>15.75</v>
      </c>
    </row>
    <row r="294" spans="1:23" outlineLevel="2">
      <c r="A294" s="354" t="s">
        <v>375</v>
      </c>
      <c r="B294" s="315" t="s">
        <v>80</v>
      </c>
      <c r="C294" s="315" t="s">
        <v>18</v>
      </c>
      <c r="D294" s="315" t="s">
        <v>376</v>
      </c>
      <c r="E294" s="315" t="s">
        <v>377</v>
      </c>
      <c r="F294" s="315" t="s">
        <v>378</v>
      </c>
      <c r="G294" s="355">
        <v>6</v>
      </c>
      <c r="H294" s="315" t="s">
        <v>79</v>
      </c>
      <c r="I294" s="329">
        <v>1</v>
      </c>
      <c r="J294" s="329">
        <v>15.75</v>
      </c>
      <c r="K294" s="330">
        <v>2.25</v>
      </c>
      <c r="L294" s="338">
        <f>J294*10/3/G294</f>
        <v>8.75</v>
      </c>
      <c r="M294" s="339">
        <f>K294*10/3/G294</f>
        <v>1.25</v>
      </c>
      <c r="N294" s="552">
        <v>30</v>
      </c>
      <c r="O294" s="543">
        <v>0.5</v>
      </c>
      <c r="P294" s="544">
        <v>2</v>
      </c>
      <c r="Q294" s="310">
        <v>0</v>
      </c>
      <c r="R294" s="333">
        <v>0</v>
      </c>
      <c r="S294" s="334">
        <v>0</v>
      </c>
      <c r="T294" s="356">
        <f>J294*(O294+R294)+K294*(P294+S294)</f>
        <v>12.375</v>
      </c>
      <c r="U294" s="336">
        <f>J294*O294+K294*P294</f>
        <v>12.375</v>
      </c>
      <c r="V294" s="334">
        <f>J294*R294+K294*S294</f>
        <v>0</v>
      </c>
      <c r="W294" s="357">
        <f>T294</f>
        <v>12.375</v>
      </c>
    </row>
    <row r="295" spans="1:23" outlineLevel="2">
      <c r="A295" s="354" t="s">
        <v>375</v>
      </c>
      <c r="B295" s="315" t="s">
        <v>80</v>
      </c>
      <c r="C295" s="315" t="s">
        <v>18</v>
      </c>
      <c r="D295" s="315" t="s">
        <v>379</v>
      </c>
      <c r="E295" s="315" t="s">
        <v>380</v>
      </c>
      <c r="F295" s="315" t="s">
        <v>381</v>
      </c>
      <c r="G295" s="355">
        <v>6</v>
      </c>
      <c r="H295" s="315" t="s">
        <v>79</v>
      </c>
      <c r="I295" s="329">
        <v>1</v>
      </c>
      <c r="J295" s="329">
        <v>15.75</v>
      </c>
      <c r="K295" s="330">
        <v>2.25</v>
      </c>
      <c r="L295" s="338">
        <f>J295*10/3/G295</f>
        <v>8.75</v>
      </c>
      <c r="M295" s="339">
        <f>K295*10/3/G295</f>
        <v>1.25</v>
      </c>
      <c r="N295" s="552">
        <v>30</v>
      </c>
      <c r="O295" s="543">
        <v>0.5</v>
      </c>
      <c r="P295" s="544">
        <v>2</v>
      </c>
      <c r="Q295" s="310">
        <v>0</v>
      </c>
      <c r="R295" s="333">
        <v>0</v>
      </c>
      <c r="S295" s="334">
        <v>0</v>
      </c>
      <c r="T295" s="356">
        <f>J295*(O295+R295)+K295*(P295+S295)</f>
        <v>12.375</v>
      </c>
      <c r="U295" s="336">
        <f>J295*O295+K295*P295</f>
        <v>12.375</v>
      </c>
      <c r="V295" s="334">
        <f>J295*R295+K295*S295</f>
        <v>0</v>
      </c>
      <c r="W295" s="357">
        <f>T295</f>
        <v>12.375</v>
      </c>
    </row>
    <row r="296" spans="1:23" outlineLevel="1">
      <c r="A296" s="354"/>
      <c r="B296" s="315"/>
      <c r="C296" s="315" t="s">
        <v>658</v>
      </c>
      <c r="D296" s="315"/>
      <c r="E296" s="315"/>
      <c r="F296" s="315"/>
      <c r="G296" s="355"/>
      <c r="H296" s="315"/>
      <c r="I296" s="329"/>
      <c r="J296" s="329"/>
      <c r="K296" s="330"/>
      <c r="L296" s="338"/>
      <c r="M296" s="339"/>
      <c r="N296" s="310"/>
      <c r="O296" s="333"/>
      <c r="P296" s="334"/>
      <c r="Q296" s="310"/>
      <c r="R296" s="333"/>
      <c r="S296" s="334"/>
      <c r="T296" s="356"/>
      <c r="U296" s="336">
        <f>SUBTOTAL(9,U291:U295)</f>
        <v>69.75</v>
      </c>
      <c r="V296" s="334">
        <f>SUBTOTAL(9,V291:V295)</f>
        <v>0</v>
      </c>
      <c r="W296" s="357">
        <f>SUBTOTAL(9,W291:W295)</f>
        <v>69.75</v>
      </c>
    </row>
    <row r="297" spans="1:23" outlineLevel="2">
      <c r="A297" s="354" t="s">
        <v>110</v>
      </c>
      <c r="B297" s="315" t="s">
        <v>80</v>
      </c>
      <c r="C297" s="315" t="s">
        <v>56</v>
      </c>
      <c r="D297" s="315" t="s">
        <v>111</v>
      </c>
      <c r="E297" s="315" t="s">
        <v>112</v>
      </c>
      <c r="F297" s="315" t="s">
        <v>113</v>
      </c>
      <c r="G297" s="355">
        <v>6</v>
      </c>
      <c r="H297" s="315" t="s">
        <v>79</v>
      </c>
      <c r="I297" s="329">
        <v>1</v>
      </c>
      <c r="J297" s="329">
        <v>6.75</v>
      </c>
      <c r="K297" s="330">
        <v>11.25</v>
      </c>
      <c r="L297" s="338">
        <f>J297*10/3/G297</f>
        <v>3.75</v>
      </c>
      <c r="M297" s="339">
        <f>K297*10/3/G297</f>
        <v>6.25</v>
      </c>
      <c r="N297" s="310">
        <v>0</v>
      </c>
      <c r="O297" s="333">
        <v>0</v>
      </c>
      <c r="P297" s="334">
        <v>0</v>
      </c>
      <c r="Q297" s="746">
        <v>60</v>
      </c>
      <c r="R297" s="548">
        <v>0.75</v>
      </c>
      <c r="S297" s="745">
        <v>3</v>
      </c>
      <c r="T297" s="356">
        <f>J297*(O297+R297)+K297*(P297+S297)</f>
        <v>38.8125</v>
      </c>
      <c r="U297" s="336">
        <f>J297*O297+K297*P297</f>
        <v>0</v>
      </c>
      <c r="V297" s="334">
        <f>J297*R297+K297*S297</f>
        <v>38.8125</v>
      </c>
      <c r="W297" s="357">
        <f>T297</f>
        <v>38.8125</v>
      </c>
    </row>
    <row r="298" spans="1:23" outlineLevel="2">
      <c r="A298" s="354" t="s">
        <v>264</v>
      </c>
      <c r="B298" s="315" t="s">
        <v>80</v>
      </c>
      <c r="C298" s="315" t="s">
        <v>56</v>
      </c>
      <c r="D298" s="315" t="s">
        <v>265</v>
      </c>
      <c r="E298" s="315" t="s">
        <v>266</v>
      </c>
      <c r="F298" s="315" t="s">
        <v>267</v>
      </c>
      <c r="G298" s="355">
        <v>6</v>
      </c>
      <c r="H298" s="315" t="s">
        <v>79</v>
      </c>
      <c r="I298" s="329">
        <v>1</v>
      </c>
      <c r="J298" s="329">
        <v>15.75</v>
      </c>
      <c r="K298" s="330">
        <v>2.25</v>
      </c>
      <c r="L298" s="338">
        <f>J298*10/3/G298</f>
        <v>8.75</v>
      </c>
      <c r="M298" s="339">
        <f>K298*10/3/G298</f>
        <v>1.25</v>
      </c>
      <c r="N298" s="310">
        <v>0</v>
      </c>
      <c r="O298" s="333">
        <v>0</v>
      </c>
      <c r="P298" s="334">
        <v>0</v>
      </c>
      <c r="Q298" s="552">
        <v>40</v>
      </c>
      <c r="R298" s="543">
        <v>0.75</v>
      </c>
      <c r="S298" s="544">
        <v>2</v>
      </c>
      <c r="T298" s="356">
        <f>J298*(O298+R298)+K298*(P298+S298)</f>
        <v>16.3125</v>
      </c>
      <c r="U298" s="336">
        <f>J298*O298+K298*P298</f>
        <v>0</v>
      </c>
      <c r="V298" s="334">
        <f>J298*R298+K298*S298</f>
        <v>16.3125</v>
      </c>
      <c r="W298" s="357">
        <f>T298</f>
        <v>16.3125</v>
      </c>
    </row>
    <row r="299" spans="1:23" outlineLevel="2">
      <c r="A299" s="354" t="s">
        <v>217</v>
      </c>
      <c r="B299" s="315" t="s">
        <v>80</v>
      </c>
      <c r="C299" s="315" t="s">
        <v>56</v>
      </c>
      <c r="D299" s="315" t="s">
        <v>225</v>
      </c>
      <c r="E299" s="315" t="s">
        <v>226</v>
      </c>
      <c r="F299" s="315" t="s">
        <v>227</v>
      </c>
      <c r="G299" s="355">
        <v>6</v>
      </c>
      <c r="H299" s="315" t="s">
        <v>79</v>
      </c>
      <c r="I299" s="329">
        <v>1</v>
      </c>
      <c r="J299" s="329">
        <v>13.5</v>
      </c>
      <c r="K299" s="330">
        <v>4.5</v>
      </c>
      <c r="L299" s="338">
        <f>J299*10/3/G299</f>
        <v>7.5</v>
      </c>
      <c r="M299" s="339">
        <f>K299*10/3/G299</f>
        <v>2.5</v>
      </c>
      <c r="N299" s="310">
        <v>0</v>
      </c>
      <c r="O299" s="333">
        <v>0</v>
      </c>
      <c r="P299" s="334">
        <v>0</v>
      </c>
      <c r="Q299" s="552">
        <v>34</v>
      </c>
      <c r="R299" s="543">
        <v>0.75</v>
      </c>
      <c r="S299" s="544">
        <v>2</v>
      </c>
      <c r="T299" s="356">
        <f>J299*(O299+R299)+K299*(P299+S299)</f>
        <v>19.125</v>
      </c>
      <c r="U299" s="336">
        <f>J299*O299+K299*P299</f>
        <v>0</v>
      </c>
      <c r="V299" s="334">
        <f>J299*R299+K299*S299</f>
        <v>19.125</v>
      </c>
      <c r="W299" s="357">
        <f>T299</f>
        <v>19.125</v>
      </c>
    </row>
    <row r="300" spans="1:23" outlineLevel="2">
      <c r="A300" s="354" t="s">
        <v>160</v>
      </c>
      <c r="B300" s="315" t="s">
        <v>80</v>
      </c>
      <c r="C300" s="315" t="s">
        <v>56</v>
      </c>
      <c r="D300" s="315" t="s">
        <v>198</v>
      </c>
      <c r="E300" s="315" t="s">
        <v>199</v>
      </c>
      <c r="F300" s="315" t="s">
        <v>200</v>
      </c>
      <c r="G300" s="355">
        <v>6</v>
      </c>
      <c r="H300" s="315" t="s">
        <v>13</v>
      </c>
      <c r="I300" s="329">
        <v>1</v>
      </c>
      <c r="J300" s="329">
        <v>13.5</v>
      </c>
      <c r="K300" s="330">
        <v>4.5</v>
      </c>
      <c r="L300" s="338">
        <f>J300*10/3/G300</f>
        <v>7.5</v>
      </c>
      <c r="M300" s="339">
        <f>K300*10/3/G300</f>
        <v>2.5</v>
      </c>
      <c r="N300" s="310">
        <v>0</v>
      </c>
      <c r="O300" s="333">
        <v>0</v>
      </c>
      <c r="P300" s="334">
        <v>0</v>
      </c>
      <c r="Q300" s="677">
        <v>45</v>
      </c>
      <c r="R300" s="543">
        <v>1</v>
      </c>
      <c r="S300" s="674">
        <v>5</v>
      </c>
      <c r="T300" s="356">
        <f>J300*(O300+R300)+K300*(P300+S300)</f>
        <v>36</v>
      </c>
      <c r="U300" s="336">
        <f>J300*O300+K300*P300</f>
        <v>0</v>
      </c>
      <c r="V300" s="334">
        <f>J300*R300+K300*S300</f>
        <v>36</v>
      </c>
      <c r="W300" s="357">
        <f>T300</f>
        <v>36</v>
      </c>
    </row>
    <row r="301" spans="1:23" outlineLevel="2">
      <c r="A301" s="354" t="s">
        <v>217</v>
      </c>
      <c r="B301" s="315" t="s">
        <v>80</v>
      </c>
      <c r="C301" s="315" t="s">
        <v>56</v>
      </c>
      <c r="D301" s="315" t="s">
        <v>231</v>
      </c>
      <c r="E301" s="315" t="s">
        <v>232</v>
      </c>
      <c r="F301" s="315" t="s">
        <v>233</v>
      </c>
      <c r="G301" s="355">
        <v>6</v>
      </c>
      <c r="H301" s="315" t="s">
        <v>13</v>
      </c>
      <c r="I301" s="329">
        <v>1</v>
      </c>
      <c r="J301" s="329">
        <v>9</v>
      </c>
      <c r="K301" s="330">
        <v>9</v>
      </c>
      <c r="L301" s="338">
        <f>J301*10/3/G301</f>
        <v>5</v>
      </c>
      <c r="M301" s="339">
        <f>K301*10/3/G301</f>
        <v>5</v>
      </c>
      <c r="N301" s="310">
        <v>0</v>
      </c>
      <c r="O301" s="333">
        <v>0</v>
      </c>
      <c r="P301" s="334">
        <v>0</v>
      </c>
      <c r="Q301" s="677">
        <v>48</v>
      </c>
      <c r="R301" s="543">
        <v>1</v>
      </c>
      <c r="S301" s="674">
        <v>3</v>
      </c>
      <c r="T301" s="356">
        <f>J301*(O301+R301)+K301*(P301+S301)</f>
        <v>36</v>
      </c>
      <c r="U301" s="336">
        <f>J301*O301+K301*P301</f>
        <v>0</v>
      </c>
      <c r="V301" s="334">
        <f>J301*R301+K301*S301</f>
        <v>36</v>
      </c>
      <c r="W301" s="357">
        <f>T301</f>
        <v>36</v>
      </c>
    </row>
    <row r="302" spans="1:23" outlineLevel="1">
      <c r="A302" s="354"/>
      <c r="B302" s="315"/>
      <c r="C302" s="315" t="s">
        <v>659</v>
      </c>
      <c r="D302" s="315"/>
      <c r="E302" s="315"/>
      <c r="F302" s="315"/>
      <c r="G302" s="355"/>
      <c r="H302" s="315"/>
      <c r="I302" s="329"/>
      <c r="J302" s="329"/>
      <c r="K302" s="330"/>
      <c r="L302" s="338"/>
      <c r="M302" s="339"/>
      <c r="N302" s="310"/>
      <c r="O302" s="333"/>
      <c r="P302" s="334"/>
      <c r="Q302" s="310"/>
      <c r="R302" s="333"/>
      <c r="S302" s="334"/>
      <c r="T302" s="356"/>
      <c r="U302" s="336">
        <f>SUBTOTAL(9,U297:U301)</f>
        <v>0</v>
      </c>
      <c r="V302" s="334">
        <f>SUBTOTAL(9,V297:V301)</f>
        <v>146.25</v>
      </c>
      <c r="W302" s="357">
        <f>SUBTOTAL(9,W297:W301)</f>
        <v>146.25</v>
      </c>
    </row>
    <row r="303" spans="1:23" outlineLevel="2">
      <c r="A303" s="354" t="s">
        <v>160</v>
      </c>
      <c r="B303" s="315" t="s">
        <v>80</v>
      </c>
      <c r="C303" s="315" t="s">
        <v>22</v>
      </c>
      <c r="D303" s="315" t="s">
        <v>164</v>
      </c>
      <c r="E303" s="315" t="s">
        <v>165</v>
      </c>
      <c r="F303" s="315" t="s">
        <v>166</v>
      </c>
      <c r="G303" s="355">
        <v>6</v>
      </c>
      <c r="H303" s="315" t="s">
        <v>79</v>
      </c>
      <c r="I303" s="329">
        <v>0.4</v>
      </c>
      <c r="J303" s="329">
        <f>9*I303</f>
        <v>3.6</v>
      </c>
      <c r="K303" s="330">
        <f>9*I303</f>
        <v>3.6</v>
      </c>
      <c r="L303" s="338">
        <f t="shared" ref="L303:L308" si="187">J303*10/3/G303</f>
        <v>2</v>
      </c>
      <c r="M303" s="339">
        <f t="shared" ref="M303:M308" si="188">K303*10/3/G303</f>
        <v>2</v>
      </c>
      <c r="N303" s="552">
        <v>20</v>
      </c>
      <c r="O303" s="543">
        <v>0.5</v>
      </c>
      <c r="P303" s="544">
        <v>1</v>
      </c>
      <c r="Q303" s="310">
        <v>0</v>
      </c>
      <c r="R303" s="333">
        <v>0</v>
      </c>
      <c r="S303" s="334">
        <v>0</v>
      </c>
      <c r="T303" s="356">
        <f t="shared" ref="T303:T308" si="189">J303*(O303+R303)+K303*(P303+S303)</f>
        <v>5.4</v>
      </c>
      <c r="U303" s="336">
        <f t="shared" ref="U303:U308" si="190">J303*O303+K303*P303</f>
        <v>5.4</v>
      </c>
      <c r="V303" s="334">
        <f t="shared" ref="V303:V308" si="191">J303*R303+K303*S303</f>
        <v>0</v>
      </c>
      <c r="W303" s="357">
        <f t="shared" ref="W303:W308" si="192">T303</f>
        <v>5.4</v>
      </c>
    </row>
    <row r="304" spans="1:23" outlineLevel="2">
      <c r="A304" s="354" t="s">
        <v>391</v>
      </c>
      <c r="B304" s="315" t="s">
        <v>80</v>
      </c>
      <c r="C304" s="315" t="s">
        <v>22</v>
      </c>
      <c r="D304" s="315" t="s">
        <v>164</v>
      </c>
      <c r="E304" s="315" t="s">
        <v>165</v>
      </c>
      <c r="F304" s="315" t="s">
        <v>166</v>
      </c>
      <c r="G304" s="355">
        <v>6</v>
      </c>
      <c r="H304" s="315" t="s">
        <v>79</v>
      </c>
      <c r="I304" s="329">
        <v>0.6</v>
      </c>
      <c r="J304" s="329">
        <f>9*I304</f>
        <v>5.3999999999999995</v>
      </c>
      <c r="K304" s="330">
        <f>9*I304</f>
        <v>5.3999999999999995</v>
      </c>
      <c r="L304" s="338">
        <f t="shared" si="187"/>
        <v>2.9999999999999996</v>
      </c>
      <c r="M304" s="339">
        <f t="shared" si="188"/>
        <v>2.9999999999999996</v>
      </c>
      <c r="N304" s="552">
        <v>20</v>
      </c>
      <c r="O304" s="543">
        <v>0.5</v>
      </c>
      <c r="P304" s="544">
        <v>1</v>
      </c>
      <c r="Q304" s="310">
        <v>0</v>
      </c>
      <c r="R304" s="333">
        <v>0</v>
      </c>
      <c r="S304" s="334">
        <v>0</v>
      </c>
      <c r="T304" s="356">
        <f t="shared" si="189"/>
        <v>8.1</v>
      </c>
      <c r="U304" s="336">
        <f t="shared" si="190"/>
        <v>8.1</v>
      </c>
      <c r="V304" s="334">
        <f t="shared" si="191"/>
        <v>0</v>
      </c>
      <c r="W304" s="357">
        <f t="shared" si="192"/>
        <v>8.1</v>
      </c>
    </row>
    <row r="305" spans="1:23" outlineLevel="2">
      <c r="A305" s="354" t="s">
        <v>110</v>
      </c>
      <c r="B305" s="315" t="s">
        <v>80</v>
      </c>
      <c r="C305" s="315" t="s">
        <v>22</v>
      </c>
      <c r="D305" s="315" t="s">
        <v>117</v>
      </c>
      <c r="E305" s="315" t="s">
        <v>118</v>
      </c>
      <c r="F305" s="315" t="s">
        <v>119</v>
      </c>
      <c r="G305" s="355">
        <v>6</v>
      </c>
      <c r="H305" s="315" t="s">
        <v>13</v>
      </c>
      <c r="I305" s="329">
        <v>1</v>
      </c>
      <c r="J305" s="329">
        <v>4.5</v>
      </c>
      <c r="K305" s="330">
        <v>13.5</v>
      </c>
      <c r="L305" s="338">
        <f t="shared" si="187"/>
        <v>2.5</v>
      </c>
      <c r="M305" s="339">
        <f t="shared" si="188"/>
        <v>7.5</v>
      </c>
      <c r="N305" s="552">
        <v>40</v>
      </c>
      <c r="O305" s="543">
        <v>1</v>
      </c>
      <c r="P305" s="544">
        <v>2</v>
      </c>
      <c r="Q305" s="310">
        <v>0</v>
      </c>
      <c r="R305" s="333">
        <v>0</v>
      </c>
      <c r="S305" s="334">
        <v>0</v>
      </c>
      <c r="T305" s="356">
        <f t="shared" si="189"/>
        <v>31.5</v>
      </c>
      <c r="U305" s="336">
        <f t="shared" si="190"/>
        <v>31.5</v>
      </c>
      <c r="V305" s="334">
        <f t="shared" si="191"/>
        <v>0</v>
      </c>
      <c r="W305" s="357">
        <f t="shared" si="192"/>
        <v>31.5</v>
      </c>
    </row>
    <row r="306" spans="1:23" outlineLevel="2">
      <c r="A306" s="354" t="s">
        <v>217</v>
      </c>
      <c r="B306" s="315" t="s">
        <v>80</v>
      </c>
      <c r="C306" s="315" t="s">
        <v>22</v>
      </c>
      <c r="D306" s="315" t="s">
        <v>234</v>
      </c>
      <c r="E306" s="315" t="s">
        <v>235</v>
      </c>
      <c r="F306" s="315" t="s">
        <v>236</v>
      </c>
      <c r="G306" s="355">
        <v>6</v>
      </c>
      <c r="H306" s="315" t="s">
        <v>13</v>
      </c>
      <c r="I306" s="329">
        <v>1</v>
      </c>
      <c r="J306" s="329">
        <v>13.5</v>
      </c>
      <c r="K306" s="330">
        <v>4.5</v>
      </c>
      <c r="L306" s="338">
        <f t="shared" si="187"/>
        <v>7.5</v>
      </c>
      <c r="M306" s="339">
        <f t="shared" si="188"/>
        <v>2.5</v>
      </c>
      <c r="N306" s="554">
        <v>32</v>
      </c>
      <c r="O306" s="543">
        <v>1</v>
      </c>
      <c r="P306" s="555">
        <v>2</v>
      </c>
      <c r="Q306" s="310">
        <v>0</v>
      </c>
      <c r="R306" s="333">
        <v>0</v>
      </c>
      <c r="S306" s="334">
        <v>0</v>
      </c>
      <c r="T306" s="356">
        <f t="shared" si="189"/>
        <v>22.5</v>
      </c>
      <c r="U306" s="336">
        <f t="shared" si="190"/>
        <v>22.5</v>
      </c>
      <c r="V306" s="334">
        <f t="shared" si="191"/>
        <v>0</v>
      </c>
      <c r="W306" s="357">
        <f t="shared" si="192"/>
        <v>22.5</v>
      </c>
    </row>
    <row r="307" spans="1:23" outlineLevel="2">
      <c r="A307" s="354" t="s">
        <v>217</v>
      </c>
      <c r="B307" s="315" t="s">
        <v>80</v>
      </c>
      <c r="C307" s="315" t="s">
        <v>22</v>
      </c>
      <c r="D307" s="315" t="s">
        <v>238</v>
      </c>
      <c r="E307" s="315" t="s">
        <v>239</v>
      </c>
      <c r="F307" s="315" t="s">
        <v>240</v>
      </c>
      <c r="G307" s="355">
        <v>6</v>
      </c>
      <c r="H307" s="315" t="s">
        <v>13</v>
      </c>
      <c r="I307" s="329">
        <v>1</v>
      </c>
      <c r="J307" s="329">
        <v>9</v>
      </c>
      <c r="K307" s="330">
        <v>9</v>
      </c>
      <c r="L307" s="338">
        <f t="shared" si="187"/>
        <v>5</v>
      </c>
      <c r="M307" s="339">
        <f t="shared" si="188"/>
        <v>5</v>
      </c>
      <c r="N307" s="554">
        <v>32</v>
      </c>
      <c r="O307" s="543">
        <v>1</v>
      </c>
      <c r="P307" s="555">
        <v>2</v>
      </c>
      <c r="Q307" s="310">
        <v>0</v>
      </c>
      <c r="R307" s="333">
        <v>0</v>
      </c>
      <c r="S307" s="334">
        <v>0</v>
      </c>
      <c r="T307" s="356">
        <f t="shared" si="189"/>
        <v>27</v>
      </c>
      <c r="U307" s="336">
        <f t="shared" si="190"/>
        <v>27</v>
      </c>
      <c r="V307" s="334">
        <f t="shared" si="191"/>
        <v>0</v>
      </c>
      <c r="W307" s="357">
        <f t="shared" si="192"/>
        <v>27</v>
      </c>
    </row>
    <row r="308" spans="1:23" outlineLevel="2">
      <c r="A308" s="354" t="s">
        <v>110</v>
      </c>
      <c r="B308" s="315" t="s">
        <v>80</v>
      </c>
      <c r="C308" s="315" t="s">
        <v>22</v>
      </c>
      <c r="D308" s="315" t="s">
        <v>126</v>
      </c>
      <c r="E308" s="315" t="s">
        <v>115</v>
      </c>
      <c r="F308" s="315" t="s">
        <v>127</v>
      </c>
      <c r="G308" s="355">
        <v>6</v>
      </c>
      <c r="H308" s="315" t="s">
        <v>13</v>
      </c>
      <c r="I308" s="329">
        <v>1</v>
      </c>
      <c r="J308" s="329">
        <v>9</v>
      </c>
      <c r="K308" s="330">
        <v>9</v>
      </c>
      <c r="L308" s="338">
        <f t="shared" si="187"/>
        <v>5</v>
      </c>
      <c r="M308" s="339">
        <f t="shared" si="188"/>
        <v>5</v>
      </c>
      <c r="N308" s="554">
        <v>36</v>
      </c>
      <c r="O308" s="543">
        <v>1</v>
      </c>
      <c r="P308" s="555">
        <v>3</v>
      </c>
      <c r="Q308" s="310">
        <v>0</v>
      </c>
      <c r="R308" s="333">
        <v>0</v>
      </c>
      <c r="S308" s="334">
        <v>0</v>
      </c>
      <c r="T308" s="356">
        <f t="shared" si="189"/>
        <v>36</v>
      </c>
      <c r="U308" s="336">
        <f t="shared" si="190"/>
        <v>36</v>
      </c>
      <c r="V308" s="334">
        <f t="shared" si="191"/>
        <v>0</v>
      </c>
      <c r="W308" s="357">
        <f t="shared" si="192"/>
        <v>36</v>
      </c>
    </row>
    <row r="309" spans="1:23" outlineLevel="1">
      <c r="A309" s="354"/>
      <c r="B309" s="315"/>
      <c r="C309" s="315" t="s">
        <v>660</v>
      </c>
      <c r="D309" s="315"/>
      <c r="E309" s="315"/>
      <c r="F309" s="315"/>
      <c r="G309" s="355"/>
      <c r="H309" s="315"/>
      <c r="I309" s="329"/>
      <c r="J309" s="329"/>
      <c r="K309" s="330"/>
      <c r="L309" s="338"/>
      <c r="M309" s="339"/>
      <c r="N309" s="310"/>
      <c r="O309" s="333"/>
      <c r="P309" s="334"/>
      <c r="Q309" s="310"/>
      <c r="R309" s="333"/>
      <c r="S309" s="334"/>
      <c r="T309" s="356"/>
      <c r="U309" s="336">
        <f>SUBTOTAL(9,U303:U308)</f>
        <v>130.5</v>
      </c>
      <c r="V309" s="334">
        <f>SUBTOTAL(9,V303:V308)</f>
        <v>0</v>
      </c>
      <c r="W309" s="357">
        <f>SUBTOTAL(9,W303:W308)</f>
        <v>130.5</v>
      </c>
    </row>
    <row r="310" spans="1:23" outlineLevel="2">
      <c r="A310" s="354" t="s">
        <v>110</v>
      </c>
      <c r="B310" s="315" t="s">
        <v>80</v>
      </c>
      <c r="C310" s="315" t="s">
        <v>38</v>
      </c>
      <c r="D310" s="315" t="s">
        <v>120</v>
      </c>
      <c r="E310" s="315" t="s">
        <v>121</v>
      </c>
      <c r="F310" s="315" t="s">
        <v>122</v>
      </c>
      <c r="G310" s="355">
        <v>6</v>
      </c>
      <c r="H310" s="315" t="s">
        <v>13</v>
      </c>
      <c r="I310" s="329">
        <v>1</v>
      </c>
      <c r="J310" s="329">
        <v>9</v>
      </c>
      <c r="K310" s="330">
        <v>9</v>
      </c>
      <c r="L310" s="338">
        <f>J310*10/3/G310</f>
        <v>5</v>
      </c>
      <c r="M310" s="339">
        <f>K310*10/3/G310</f>
        <v>5</v>
      </c>
      <c r="N310" s="310">
        <v>0</v>
      </c>
      <c r="O310" s="333">
        <v>0</v>
      </c>
      <c r="P310" s="334">
        <v>0</v>
      </c>
      <c r="Q310" s="552">
        <v>40</v>
      </c>
      <c r="R310" s="543">
        <v>1</v>
      </c>
      <c r="S310" s="544">
        <v>2</v>
      </c>
      <c r="T310" s="356">
        <f>J310*(O310+R310)+K310*(P310+S310)</f>
        <v>27</v>
      </c>
      <c r="U310" s="336">
        <f>J310*O310+K310*P310</f>
        <v>0</v>
      </c>
      <c r="V310" s="334">
        <f>J310*R310+K310*S310</f>
        <v>27</v>
      </c>
      <c r="W310" s="357">
        <f>T310</f>
        <v>27</v>
      </c>
    </row>
    <row r="311" spans="1:23" outlineLevel="2">
      <c r="A311" s="354" t="s">
        <v>217</v>
      </c>
      <c r="B311" s="315" t="s">
        <v>80</v>
      </c>
      <c r="C311" s="315" t="s">
        <v>38</v>
      </c>
      <c r="D311" s="315" t="s">
        <v>237</v>
      </c>
      <c r="E311" s="315" t="s">
        <v>229</v>
      </c>
      <c r="F311" s="315" t="s">
        <v>230</v>
      </c>
      <c r="G311" s="355">
        <v>6</v>
      </c>
      <c r="H311" s="315" t="s">
        <v>13</v>
      </c>
      <c r="I311" s="329">
        <v>1</v>
      </c>
      <c r="J311" s="329">
        <v>9</v>
      </c>
      <c r="K311" s="330">
        <v>9</v>
      </c>
      <c r="L311" s="338">
        <f>J311*10/3/G311</f>
        <v>5</v>
      </c>
      <c r="M311" s="339">
        <f>K311*10/3/G311</f>
        <v>5</v>
      </c>
      <c r="N311" s="310">
        <v>0</v>
      </c>
      <c r="O311" s="333">
        <v>0</v>
      </c>
      <c r="P311" s="334">
        <v>0</v>
      </c>
      <c r="Q311" s="677">
        <v>32</v>
      </c>
      <c r="R311" s="543">
        <v>1</v>
      </c>
      <c r="S311" s="674">
        <v>2</v>
      </c>
      <c r="T311" s="356">
        <f>J311*(O311+R311)+K311*(P311+S311)</f>
        <v>27</v>
      </c>
      <c r="U311" s="336">
        <f>J311*O311+K311*P311</f>
        <v>0</v>
      </c>
      <c r="V311" s="334">
        <f>J311*R311+K311*S311</f>
        <v>27</v>
      </c>
      <c r="W311" s="357">
        <f>T311</f>
        <v>27</v>
      </c>
    </row>
    <row r="312" spans="1:23" outlineLevel="2">
      <c r="A312" s="354" t="s">
        <v>217</v>
      </c>
      <c r="B312" s="315" t="s">
        <v>80</v>
      </c>
      <c r="C312" s="315" t="s">
        <v>38</v>
      </c>
      <c r="D312" s="315" t="s">
        <v>241</v>
      </c>
      <c r="E312" s="315" t="s">
        <v>186</v>
      </c>
      <c r="F312" s="315" t="s">
        <v>242</v>
      </c>
      <c r="G312" s="355">
        <v>6</v>
      </c>
      <c r="H312" s="315" t="s">
        <v>13</v>
      </c>
      <c r="I312" s="329">
        <v>1</v>
      </c>
      <c r="J312" s="329">
        <v>9</v>
      </c>
      <c r="K312" s="330">
        <v>9</v>
      </c>
      <c r="L312" s="338">
        <f>J312*10/3/G312</f>
        <v>5</v>
      </c>
      <c r="M312" s="339">
        <f>K312*10/3/G312</f>
        <v>5</v>
      </c>
      <c r="N312" s="310">
        <v>0</v>
      </c>
      <c r="O312" s="333">
        <v>0</v>
      </c>
      <c r="P312" s="334">
        <v>0</v>
      </c>
      <c r="Q312" s="677">
        <v>40</v>
      </c>
      <c r="R312" s="543">
        <v>1</v>
      </c>
      <c r="S312" s="674">
        <v>2</v>
      </c>
      <c r="T312" s="356">
        <f>J312*(O312+R312)+K312*(P312+S312)</f>
        <v>27</v>
      </c>
      <c r="U312" s="336">
        <f>J312*O312+K312*P312</f>
        <v>0</v>
      </c>
      <c r="V312" s="334">
        <f>J312*R312+K312*S312</f>
        <v>27</v>
      </c>
      <c r="W312" s="357">
        <f>T312</f>
        <v>27</v>
      </c>
    </row>
    <row r="313" spans="1:23" outlineLevel="2">
      <c r="A313" s="354" t="s">
        <v>110</v>
      </c>
      <c r="B313" s="315" t="s">
        <v>80</v>
      </c>
      <c r="C313" s="315" t="s">
        <v>38</v>
      </c>
      <c r="D313" s="315" t="s">
        <v>123</v>
      </c>
      <c r="E313" s="315" t="s">
        <v>124</v>
      </c>
      <c r="F313" s="315" t="s">
        <v>125</v>
      </c>
      <c r="G313" s="355">
        <v>6</v>
      </c>
      <c r="H313" s="315" t="s">
        <v>13</v>
      </c>
      <c r="I313" s="329">
        <v>1</v>
      </c>
      <c r="J313" s="329">
        <v>9</v>
      </c>
      <c r="K313" s="330">
        <v>9</v>
      </c>
      <c r="L313" s="338">
        <f>J313*10/3/G313</f>
        <v>5</v>
      </c>
      <c r="M313" s="339">
        <f>K313*10/3/G313</f>
        <v>5</v>
      </c>
      <c r="N313" s="310">
        <v>0</v>
      </c>
      <c r="O313" s="333">
        <v>0</v>
      </c>
      <c r="P313" s="334">
        <v>0</v>
      </c>
      <c r="Q313" s="552">
        <v>40</v>
      </c>
      <c r="R313" s="543">
        <v>1</v>
      </c>
      <c r="S313" s="544">
        <v>2</v>
      </c>
      <c r="T313" s="356">
        <f>J313*(O313+R313)+K313*(P313+S313)</f>
        <v>27</v>
      </c>
      <c r="U313" s="336">
        <f>J313*O313+K313*P313</f>
        <v>0</v>
      </c>
      <c r="V313" s="334">
        <f>J313*R313+K313*S313</f>
        <v>27</v>
      </c>
      <c r="W313" s="357">
        <f>T313</f>
        <v>27</v>
      </c>
    </row>
    <row r="314" spans="1:23" outlineLevel="2">
      <c r="A314" s="354" t="s">
        <v>110</v>
      </c>
      <c r="B314" s="315" t="s">
        <v>80</v>
      </c>
      <c r="C314" s="315" t="s">
        <v>38</v>
      </c>
      <c r="D314" s="315" t="s">
        <v>128</v>
      </c>
      <c r="E314" s="315" t="s">
        <v>129</v>
      </c>
      <c r="F314" s="315" t="s">
        <v>130</v>
      </c>
      <c r="G314" s="355">
        <v>6</v>
      </c>
      <c r="H314" s="315" t="s">
        <v>13</v>
      </c>
      <c r="I314" s="329">
        <v>1</v>
      </c>
      <c r="J314" s="329">
        <v>4.5</v>
      </c>
      <c r="K314" s="330">
        <v>13.5</v>
      </c>
      <c r="L314" s="338">
        <f>J314*10/3/G314</f>
        <v>2.5</v>
      </c>
      <c r="M314" s="339">
        <f>K314*10/3/G314</f>
        <v>7.5</v>
      </c>
      <c r="N314" s="310">
        <v>0</v>
      </c>
      <c r="O314" s="333">
        <v>0</v>
      </c>
      <c r="P314" s="334">
        <v>0</v>
      </c>
      <c r="Q314" s="677">
        <v>32</v>
      </c>
      <c r="R314" s="543">
        <v>1</v>
      </c>
      <c r="S314" s="674">
        <v>2</v>
      </c>
      <c r="T314" s="356">
        <f>J314*(O314+R314)+K314*(P314+S314)</f>
        <v>31.5</v>
      </c>
      <c r="U314" s="336">
        <f>J314*O314+K314*P314</f>
        <v>0</v>
      </c>
      <c r="V314" s="334">
        <f>J314*R314+K314*S314</f>
        <v>31.5</v>
      </c>
      <c r="W314" s="357">
        <f>T314</f>
        <v>31.5</v>
      </c>
    </row>
    <row r="315" spans="1:23" outlineLevel="1">
      <c r="A315" s="354"/>
      <c r="B315" s="315"/>
      <c r="C315" s="315" t="s">
        <v>661</v>
      </c>
      <c r="D315" s="315"/>
      <c r="E315" s="315"/>
      <c r="F315" s="315"/>
      <c r="G315" s="355"/>
      <c r="H315" s="315"/>
      <c r="I315" s="329"/>
      <c r="J315" s="329"/>
      <c r="K315" s="330"/>
      <c r="L315" s="338"/>
      <c r="M315" s="339"/>
      <c r="N315" s="310"/>
      <c r="O315" s="333"/>
      <c r="P315" s="334"/>
      <c r="Q315" s="310"/>
      <c r="R315" s="333"/>
      <c r="S315" s="334"/>
      <c r="T315" s="356"/>
      <c r="U315" s="336">
        <f>SUBTOTAL(9,U310:U314)</f>
        <v>0</v>
      </c>
      <c r="V315" s="334">
        <f>SUBTOTAL(9,V310:V314)</f>
        <v>139.5</v>
      </c>
      <c r="W315" s="357">
        <f>SUBTOTAL(9,W310:W314)</f>
        <v>139.5</v>
      </c>
    </row>
    <row r="316" spans="1:23" outlineLevel="2">
      <c r="A316" s="354" t="s">
        <v>300</v>
      </c>
      <c r="B316" s="315" t="s">
        <v>80</v>
      </c>
      <c r="C316" s="315" t="s">
        <v>97</v>
      </c>
      <c r="D316" s="315" t="s">
        <v>167</v>
      </c>
      <c r="E316" s="315" t="s">
        <v>168</v>
      </c>
      <c r="F316" s="315" t="s">
        <v>169</v>
      </c>
      <c r="G316" s="355">
        <v>6</v>
      </c>
      <c r="H316" s="315" t="s">
        <v>79</v>
      </c>
      <c r="I316" s="329">
        <v>0.75</v>
      </c>
      <c r="J316" s="329">
        <f>9*I316</f>
        <v>6.75</v>
      </c>
      <c r="K316" s="330">
        <f>9*I316</f>
        <v>6.75</v>
      </c>
      <c r="L316" s="338">
        <f t="shared" ref="L316:L330" si="193">J316*10/3/G316</f>
        <v>3.75</v>
      </c>
      <c r="M316" s="339">
        <f t="shared" ref="M316:M330" si="194">K316*10/3/G316</f>
        <v>3.75</v>
      </c>
      <c r="N316" s="552">
        <v>22</v>
      </c>
      <c r="O316" s="543">
        <v>0.5</v>
      </c>
      <c r="P316" s="544">
        <v>1.5</v>
      </c>
      <c r="Q316" s="310">
        <v>0</v>
      </c>
      <c r="R316" s="333">
        <v>0</v>
      </c>
      <c r="S316" s="334">
        <v>0</v>
      </c>
      <c r="T316" s="356">
        <f t="shared" ref="T316:T330" si="195">J316*(O316+R316)+K316*(P316+S316)</f>
        <v>13.5</v>
      </c>
      <c r="U316" s="336">
        <f t="shared" ref="U316:U330" si="196">J316*O316+K316*P316</f>
        <v>13.5</v>
      </c>
      <c r="V316" s="334">
        <f t="shared" ref="V316:V330" si="197">J316*R316+K316*S316</f>
        <v>0</v>
      </c>
      <c r="W316" s="357">
        <f t="shared" ref="W316:W330" si="198">T316</f>
        <v>13.5</v>
      </c>
    </row>
    <row r="317" spans="1:23" outlineLevel="2">
      <c r="A317" s="354" t="s">
        <v>391</v>
      </c>
      <c r="B317" s="315" t="s">
        <v>80</v>
      </c>
      <c r="C317" s="315" t="s">
        <v>97</v>
      </c>
      <c r="D317" s="315" t="s">
        <v>167</v>
      </c>
      <c r="E317" s="315" t="s">
        <v>168</v>
      </c>
      <c r="F317" s="315" t="s">
        <v>169</v>
      </c>
      <c r="G317" s="355">
        <v>6</v>
      </c>
      <c r="H317" s="315" t="s">
        <v>79</v>
      </c>
      <c r="I317" s="329">
        <v>0.25</v>
      </c>
      <c r="J317" s="329">
        <f>9*I317</f>
        <v>2.25</v>
      </c>
      <c r="K317" s="330">
        <f>9*I317</f>
        <v>2.25</v>
      </c>
      <c r="L317" s="338">
        <f t="shared" si="193"/>
        <v>1.25</v>
      </c>
      <c r="M317" s="339">
        <f t="shared" si="194"/>
        <v>1.25</v>
      </c>
      <c r="N317" s="552">
        <v>22</v>
      </c>
      <c r="O317" s="543">
        <v>0.5</v>
      </c>
      <c r="P317" s="544">
        <v>1.5</v>
      </c>
      <c r="Q317" s="310">
        <v>0</v>
      </c>
      <c r="R317" s="333">
        <v>0</v>
      </c>
      <c r="S317" s="334">
        <v>0</v>
      </c>
      <c r="T317" s="356">
        <f t="shared" si="195"/>
        <v>4.5</v>
      </c>
      <c r="U317" s="336">
        <f t="shared" si="196"/>
        <v>4.5</v>
      </c>
      <c r="V317" s="334">
        <f t="shared" si="197"/>
        <v>0</v>
      </c>
      <c r="W317" s="357">
        <f t="shared" si="198"/>
        <v>4.5</v>
      </c>
    </row>
    <row r="318" spans="1:23" outlineLevel="2">
      <c r="A318" s="354" t="s">
        <v>110</v>
      </c>
      <c r="B318" s="315" t="s">
        <v>80</v>
      </c>
      <c r="C318" s="315" t="s">
        <v>97</v>
      </c>
      <c r="D318" s="315" t="s">
        <v>132</v>
      </c>
      <c r="E318" s="315" t="s">
        <v>133</v>
      </c>
      <c r="F318" s="315" t="s">
        <v>134</v>
      </c>
      <c r="G318" s="355">
        <v>6</v>
      </c>
      <c r="H318" s="315" t="s">
        <v>96</v>
      </c>
      <c r="I318" s="329">
        <v>1</v>
      </c>
      <c r="J318" s="329">
        <f>(4.5+$Y$30)*I318</f>
        <v>9</v>
      </c>
      <c r="K318" s="330">
        <v>9</v>
      </c>
      <c r="L318" s="338">
        <f t="shared" si="193"/>
        <v>5</v>
      </c>
      <c r="M318" s="339">
        <f t="shared" si="194"/>
        <v>5</v>
      </c>
      <c r="N318" s="552">
        <v>20</v>
      </c>
      <c r="O318" s="543">
        <v>1</v>
      </c>
      <c r="P318" s="544">
        <v>1</v>
      </c>
      <c r="Q318" s="310">
        <v>0</v>
      </c>
      <c r="R318" s="333">
        <v>0</v>
      </c>
      <c r="S318" s="334">
        <v>0</v>
      </c>
      <c r="T318" s="356">
        <f t="shared" si="195"/>
        <v>18</v>
      </c>
      <c r="U318" s="336">
        <f t="shared" si="196"/>
        <v>18</v>
      </c>
      <c r="V318" s="334">
        <f t="shared" si="197"/>
        <v>0</v>
      </c>
      <c r="W318" s="357">
        <f t="shared" si="198"/>
        <v>18</v>
      </c>
    </row>
    <row r="319" spans="1:23" outlineLevel="2">
      <c r="A319" s="354" t="s">
        <v>110</v>
      </c>
      <c r="B319" s="315" t="s">
        <v>80</v>
      </c>
      <c r="C319" s="315" t="s">
        <v>97</v>
      </c>
      <c r="D319" s="315" t="s">
        <v>135</v>
      </c>
      <c r="E319" s="315" t="s">
        <v>136</v>
      </c>
      <c r="F319" s="315" t="s">
        <v>137</v>
      </c>
      <c r="G319" s="355">
        <v>6</v>
      </c>
      <c r="H319" s="315" t="s">
        <v>96</v>
      </c>
      <c r="I319" s="329">
        <v>1</v>
      </c>
      <c r="J319" s="329">
        <f>(4.5+$Y$30)*I319</f>
        <v>9</v>
      </c>
      <c r="K319" s="330">
        <v>9</v>
      </c>
      <c r="L319" s="338">
        <f t="shared" si="193"/>
        <v>5</v>
      </c>
      <c r="M319" s="339">
        <f t="shared" si="194"/>
        <v>5</v>
      </c>
      <c r="N319" s="552">
        <v>20</v>
      </c>
      <c r="O319" s="543">
        <v>1</v>
      </c>
      <c r="P319" s="544">
        <v>1</v>
      </c>
      <c r="Q319" s="310">
        <v>0</v>
      </c>
      <c r="R319" s="333">
        <v>0</v>
      </c>
      <c r="S319" s="334">
        <v>0</v>
      </c>
      <c r="T319" s="356">
        <f t="shared" si="195"/>
        <v>18</v>
      </c>
      <c r="U319" s="336">
        <f t="shared" si="196"/>
        <v>18</v>
      </c>
      <c r="V319" s="334">
        <f t="shared" si="197"/>
        <v>0</v>
      </c>
      <c r="W319" s="357">
        <f t="shared" si="198"/>
        <v>18</v>
      </c>
    </row>
    <row r="320" spans="1:23" outlineLevel="2">
      <c r="A320" s="354" t="s">
        <v>217</v>
      </c>
      <c r="B320" s="315" t="s">
        <v>80</v>
      </c>
      <c r="C320" s="315" t="s">
        <v>97</v>
      </c>
      <c r="D320" s="315" t="s">
        <v>245</v>
      </c>
      <c r="E320" s="315" t="s">
        <v>246</v>
      </c>
      <c r="F320" s="315" t="s">
        <v>247</v>
      </c>
      <c r="G320" s="355">
        <v>6</v>
      </c>
      <c r="H320" s="315" t="s">
        <v>96</v>
      </c>
      <c r="I320" s="329">
        <v>1</v>
      </c>
      <c r="J320" s="329">
        <f>(4.5+$Y$30)*I320</f>
        <v>9</v>
      </c>
      <c r="K320" s="330">
        <v>9</v>
      </c>
      <c r="L320" s="338">
        <f>J320*10/3/G320</f>
        <v>5</v>
      </c>
      <c r="M320" s="339">
        <f>K320*10/3/G320</f>
        <v>5</v>
      </c>
      <c r="N320" s="552">
        <v>20</v>
      </c>
      <c r="O320" s="543">
        <v>1</v>
      </c>
      <c r="P320" s="544">
        <v>1</v>
      </c>
      <c r="Q320" s="310">
        <v>0</v>
      </c>
      <c r="R320" s="333">
        <v>0</v>
      </c>
      <c r="S320" s="334">
        <v>0</v>
      </c>
      <c r="T320" s="356">
        <f>J320*(O320+R320)+K320*(P320+S320)</f>
        <v>18</v>
      </c>
      <c r="U320" s="336">
        <f>J320*O320+K320*P320</f>
        <v>18</v>
      </c>
      <c r="V320" s="334">
        <f>J320*R320+K320*S320</f>
        <v>0</v>
      </c>
      <c r="W320" s="357">
        <f>T320</f>
        <v>18</v>
      </c>
    </row>
    <row r="321" spans="1:23" outlineLevel="2">
      <c r="A321" s="576" t="s">
        <v>160</v>
      </c>
      <c r="B321" s="315" t="s">
        <v>80</v>
      </c>
      <c r="C321" s="315" t="s">
        <v>97</v>
      </c>
      <c r="D321" s="565" t="s">
        <v>243</v>
      </c>
      <c r="E321" s="565" t="s">
        <v>914</v>
      </c>
      <c r="F321" s="565" t="s">
        <v>913</v>
      </c>
      <c r="G321" s="355">
        <v>6</v>
      </c>
      <c r="H321" s="315" t="s">
        <v>96</v>
      </c>
      <c r="I321" s="575">
        <v>1</v>
      </c>
      <c r="J321" s="537">
        <f t="shared" ref="J321:J329" si="199">(9+$Y$30)*I321</f>
        <v>13.5</v>
      </c>
      <c r="K321" s="567">
        <f>4.5*I321</f>
        <v>4.5</v>
      </c>
      <c r="L321" s="338">
        <f t="shared" si="193"/>
        <v>7.5</v>
      </c>
      <c r="M321" s="339">
        <f t="shared" si="194"/>
        <v>2.5</v>
      </c>
      <c r="N321" s="559">
        <v>5</v>
      </c>
      <c r="O321" s="563">
        <v>0.25</v>
      </c>
      <c r="P321" s="561">
        <v>0.25</v>
      </c>
      <c r="Q321" s="310">
        <v>0</v>
      </c>
      <c r="R321" s="333">
        <v>0</v>
      </c>
      <c r="S321" s="334">
        <v>0</v>
      </c>
      <c r="T321" s="356">
        <f t="shared" si="195"/>
        <v>4.5</v>
      </c>
      <c r="U321" s="336">
        <f t="shared" si="196"/>
        <v>4.5</v>
      </c>
      <c r="V321" s="334">
        <f t="shared" si="197"/>
        <v>0</v>
      </c>
      <c r="W321" s="357">
        <f t="shared" si="198"/>
        <v>4.5</v>
      </c>
    </row>
    <row r="322" spans="1:23" outlineLevel="2">
      <c r="A322" s="576" t="s">
        <v>217</v>
      </c>
      <c r="B322" s="315" t="s">
        <v>80</v>
      </c>
      <c r="C322" s="315" t="s">
        <v>97</v>
      </c>
      <c r="D322" s="565" t="s">
        <v>243</v>
      </c>
      <c r="E322" s="565" t="s">
        <v>914</v>
      </c>
      <c r="F322" s="565" t="s">
        <v>913</v>
      </c>
      <c r="G322" s="355">
        <v>6</v>
      </c>
      <c r="H322" s="315" t="s">
        <v>96</v>
      </c>
      <c r="I322" s="575">
        <v>0</v>
      </c>
      <c r="J322" s="537">
        <f t="shared" ref="J322" si="200">(9+$Y$30)*I322</f>
        <v>0</v>
      </c>
      <c r="K322" s="567">
        <f>4.5*I322</f>
        <v>0</v>
      </c>
      <c r="L322" s="338">
        <f t="shared" ref="L322" si="201">J322*10/3/G322</f>
        <v>0</v>
      </c>
      <c r="M322" s="339">
        <f t="shared" ref="M322" si="202">K322*10/3/G322</f>
        <v>0</v>
      </c>
      <c r="N322" s="559">
        <v>5</v>
      </c>
      <c r="O322" s="563">
        <v>0.25</v>
      </c>
      <c r="P322" s="561">
        <v>0.25</v>
      </c>
      <c r="Q322" s="310">
        <v>0</v>
      </c>
      <c r="R322" s="333">
        <v>0</v>
      </c>
      <c r="S322" s="334">
        <v>0</v>
      </c>
      <c r="T322" s="356">
        <f t="shared" ref="T322" si="203">J322*(O322+R322)+K322*(P322+S322)</f>
        <v>0</v>
      </c>
      <c r="U322" s="336">
        <f t="shared" ref="U322" si="204">J322*O322+K322*P322</f>
        <v>0</v>
      </c>
      <c r="V322" s="334">
        <f t="shared" ref="V322" si="205">J322*R322+K322*S322</f>
        <v>0</v>
      </c>
      <c r="W322" s="357">
        <f t="shared" ref="W322" si="206">T322</f>
        <v>0</v>
      </c>
    </row>
    <row r="323" spans="1:23" outlineLevel="2">
      <c r="A323" s="577" t="s">
        <v>217</v>
      </c>
      <c r="B323" s="315" t="s">
        <v>80</v>
      </c>
      <c r="C323" s="315" t="s">
        <v>97</v>
      </c>
      <c r="D323" s="565" t="s">
        <v>908</v>
      </c>
      <c r="E323" s="565" t="s">
        <v>915</v>
      </c>
      <c r="F323" s="565" t="s">
        <v>917</v>
      </c>
      <c r="G323" s="355">
        <v>6</v>
      </c>
      <c r="H323" s="315" t="s">
        <v>96</v>
      </c>
      <c r="I323" s="329">
        <v>1</v>
      </c>
      <c r="J323" s="537">
        <f t="shared" si="199"/>
        <v>13.5</v>
      </c>
      <c r="K323" s="567">
        <v>4.5</v>
      </c>
      <c r="L323" s="338">
        <f t="shared" ref="L323:L327" si="207">J323*10/3/G323</f>
        <v>7.5</v>
      </c>
      <c r="M323" s="339">
        <f t="shared" ref="M323:M327" si="208">K323*10/3/G323</f>
        <v>2.5</v>
      </c>
      <c r="N323" s="559">
        <v>5</v>
      </c>
      <c r="O323" s="563">
        <v>0.25</v>
      </c>
      <c r="P323" s="561">
        <v>0.25</v>
      </c>
      <c r="Q323" s="310">
        <v>0</v>
      </c>
      <c r="R323" s="333">
        <v>0</v>
      </c>
      <c r="S323" s="334">
        <v>0</v>
      </c>
      <c r="T323" s="356">
        <f t="shared" ref="T323:T327" si="209">J323*(O323+R323)+K323*(P323+S323)</f>
        <v>4.5</v>
      </c>
      <c r="U323" s="336">
        <f t="shared" ref="U323:U327" si="210">J323*O323+K323*P323</f>
        <v>4.5</v>
      </c>
      <c r="V323" s="334">
        <f t="shared" ref="V323:V327" si="211">J323*R323+K323*S323</f>
        <v>0</v>
      </c>
      <c r="W323" s="357">
        <f t="shared" ref="W323:W327" si="212">T323</f>
        <v>4.5</v>
      </c>
    </row>
    <row r="324" spans="1:23" outlineLevel="2">
      <c r="A324" s="577" t="s">
        <v>160</v>
      </c>
      <c r="B324" s="315" t="s">
        <v>80</v>
      </c>
      <c r="C324" s="315" t="s">
        <v>97</v>
      </c>
      <c r="D324" s="565" t="s">
        <v>908</v>
      </c>
      <c r="E324" s="565" t="s">
        <v>916</v>
      </c>
      <c r="F324" s="565" t="s">
        <v>918</v>
      </c>
      <c r="G324" s="355">
        <v>6</v>
      </c>
      <c r="H324" s="315" t="s">
        <v>96</v>
      </c>
      <c r="I324" s="329">
        <v>1</v>
      </c>
      <c r="J324" s="537">
        <f t="shared" si="199"/>
        <v>13.5</v>
      </c>
      <c r="K324" s="567">
        <v>4.5</v>
      </c>
      <c r="L324" s="338">
        <f t="shared" si="207"/>
        <v>7.5</v>
      </c>
      <c r="M324" s="339">
        <f t="shared" si="208"/>
        <v>2.5</v>
      </c>
      <c r="N324" s="559">
        <v>5</v>
      </c>
      <c r="O324" s="563">
        <v>0.25</v>
      </c>
      <c r="P324" s="561">
        <v>0.25</v>
      </c>
      <c r="Q324" s="310">
        <v>0</v>
      </c>
      <c r="R324" s="333">
        <v>0</v>
      </c>
      <c r="S324" s="334">
        <v>0</v>
      </c>
      <c r="T324" s="356">
        <f t="shared" si="209"/>
        <v>4.5</v>
      </c>
      <c r="U324" s="336">
        <f t="shared" si="210"/>
        <v>4.5</v>
      </c>
      <c r="V324" s="334">
        <f t="shared" si="211"/>
        <v>0</v>
      </c>
      <c r="W324" s="357">
        <f t="shared" si="212"/>
        <v>4.5</v>
      </c>
    </row>
    <row r="325" spans="1:23" outlineLevel="2">
      <c r="A325" s="354" t="s">
        <v>160</v>
      </c>
      <c r="B325" s="315" t="s">
        <v>80</v>
      </c>
      <c r="C325" s="315" t="s">
        <v>97</v>
      </c>
      <c r="D325" s="315" t="s">
        <v>202</v>
      </c>
      <c r="E325" s="315" t="s">
        <v>203</v>
      </c>
      <c r="F325" s="315" t="s">
        <v>204</v>
      </c>
      <c r="G325" s="355">
        <v>6</v>
      </c>
      <c r="H325" s="315" t="s">
        <v>96</v>
      </c>
      <c r="I325" s="329">
        <v>1</v>
      </c>
      <c r="J325" s="329">
        <f t="shared" si="199"/>
        <v>13.5</v>
      </c>
      <c r="K325" s="330">
        <v>4.5</v>
      </c>
      <c r="L325" s="338">
        <f t="shared" si="207"/>
        <v>7.5</v>
      </c>
      <c r="M325" s="339">
        <f t="shared" si="208"/>
        <v>2.5</v>
      </c>
      <c r="N325" s="559">
        <v>5</v>
      </c>
      <c r="O325" s="563">
        <v>0.25</v>
      </c>
      <c r="P325" s="561">
        <v>0.25</v>
      </c>
      <c r="Q325" s="310">
        <v>0</v>
      </c>
      <c r="R325" s="333">
        <v>0</v>
      </c>
      <c r="S325" s="334">
        <v>0</v>
      </c>
      <c r="T325" s="356">
        <f t="shared" si="209"/>
        <v>4.5</v>
      </c>
      <c r="U325" s="336">
        <f t="shared" si="210"/>
        <v>4.5</v>
      </c>
      <c r="V325" s="334">
        <f t="shared" si="211"/>
        <v>0</v>
      </c>
      <c r="W325" s="357">
        <f t="shared" si="212"/>
        <v>4.5</v>
      </c>
    </row>
    <row r="326" spans="1:23" outlineLevel="2">
      <c r="A326" s="577" t="s">
        <v>160</v>
      </c>
      <c r="B326" s="315" t="s">
        <v>80</v>
      </c>
      <c r="C326" s="315" t="s">
        <v>97</v>
      </c>
      <c r="D326" s="565" t="s">
        <v>908</v>
      </c>
      <c r="E326" s="565" t="s">
        <v>919</v>
      </c>
      <c r="F326" s="565" t="s">
        <v>921</v>
      </c>
      <c r="G326" s="355">
        <v>6</v>
      </c>
      <c r="H326" s="315" t="s">
        <v>96</v>
      </c>
      <c r="I326" s="329">
        <v>1</v>
      </c>
      <c r="J326" s="537">
        <f t="shared" si="199"/>
        <v>13.5</v>
      </c>
      <c r="K326" s="567">
        <v>4.5</v>
      </c>
      <c r="L326" s="338">
        <f t="shared" si="207"/>
        <v>7.5</v>
      </c>
      <c r="M326" s="339">
        <f t="shared" si="208"/>
        <v>2.5</v>
      </c>
      <c r="N326" s="559">
        <v>5</v>
      </c>
      <c r="O326" s="563">
        <v>0.25</v>
      </c>
      <c r="P326" s="561">
        <v>0.25</v>
      </c>
      <c r="Q326" s="310">
        <v>0</v>
      </c>
      <c r="R326" s="333">
        <v>0</v>
      </c>
      <c r="S326" s="334">
        <v>0</v>
      </c>
      <c r="T326" s="356">
        <f t="shared" si="209"/>
        <v>4.5</v>
      </c>
      <c r="U326" s="336">
        <f t="shared" si="210"/>
        <v>4.5</v>
      </c>
      <c r="V326" s="334">
        <f t="shared" si="211"/>
        <v>0</v>
      </c>
      <c r="W326" s="357">
        <f t="shared" si="212"/>
        <v>4.5</v>
      </c>
    </row>
    <row r="327" spans="1:23" outlineLevel="2">
      <c r="A327" s="576" t="s">
        <v>160</v>
      </c>
      <c r="B327" s="315" t="s">
        <v>80</v>
      </c>
      <c r="C327" s="315" t="s">
        <v>97</v>
      </c>
      <c r="D327" s="565" t="s">
        <v>908</v>
      </c>
      <c r="E327" s="565" t="s">
        <v>920</v>
      </c>
      <c r="F327" s="565" t="s">
        <v>922</v>
      </c>
      <c r="G327" s="355">
        <v>6</v>
      </c>
      <c r="H327" s="315" t="s">
        <v>96</v>
      </c>
      <c r="I327" s="575">
        <v>0</v>
      </c>
      <c r="J327" s="537">
        <f t="shared" si="199"/>
        <v>0</v>
      </c>
      <c r="K327" s="567">
        <f>4.5*I327</f>
        <v>0</v>
      </c>
      <c r="L327" s="338">
        <f t="shared" si="207"/>
        <v>0</v>
      </c>
      <c r="M327" s="339">
        <f t="shared" si="208"/>
        <v>0</v>
      </c>
      <c r="N327" s="559">
        <v>5</v>
      </c>
      <c r="O327" s="563">
        <v>0.25</v>
      </c>
      <c r="P327" s="561">
        <v>0.25</v>
      </c>
      <c r="Q327" s="310">
        <v>0</v>
      </c>
      <c r="R327" s="333">
        <v>0</v>
      </c>
      <c r="S327" s="334">
        <v>0</v>
      </c>
      <c r="T327" s="356">
        <f t="shared" si="209"/>
        <v>0</v>
      </c>
      <c r="U327" s="336">
        <f t="shared" si="210"/>
        <v>0</v>
      </c>
      <c r="V327" s="334">
        <f t="shared" si="211"/>
        <v>0</v>
      </c>
      <c r="W327" s="357">
        <f t="shared" si="212"/>
        <v>0</v>
      </c>
    </row>
    <row r="328" spans="1:23" outlineLevel="2">
      <c r="A328" s="576" t="s">
        <v>217</v>
      </c>
      <c r="B328" s="315" t="s">
        <v>80</v>
      </c>
      <c r="C328" s="315" t="s">
        <v>97</v>
      </c>
      <c r="D328" s="565" t="s">
        <v>908</v>
      </c>
      <c r="E328" s="565" t="s">
        <v>920</v>
      </c>
      <c r="F328" s="565" t="s">
        <v>922</v>
      </c>
      <c r="G328" s="355">
        <v>6</v>
      </c>
      <c r="H328" s="315" t="s">
        <v>96</v>
      </c>
      <c r="I328" s="575">
        <v>1</v>
      </c>
      <c r="J328" s="537">
        <f t="shared" ref="J328" si="213">(9+$Y$30)*I328</f>
        <v>13.5</v>
      </c>
      <c r="K328" s="567">
        <f>4.5*I328</f>
        <v>4.5</v>
      </c>
      <c r="L328" s="338">
        <f t="shared" ref="L328" si="214">J328*10/3/G328</f>
        <v>7.5</v>
      </c>
      <c r="M328" s="339">
        <f t="shared" ref="M328" si="215">K328*10/3/G328</f>
        <v>2.5</v>
      </c>
      <c r="N328" s="559">
        <v>5</v>
      </c>
      <c r="O328" s="563">
        <v>0.25</v>
      </c>
      <c r="P328" s="561">
        <v>0.25</v>
      </c>
      <c r="Q328" s="310">
        <v>0</v>
      </c>
      <c r="R328" s="333">
        <v>0</v>
      </c>
      <c r="S328" s="334">
        <v>0</v>
      </c>
      <c r="T328" s="356">
        <f t="shared" ref="T328" si="216">J328*(O328+R328)+K328*(P328+S328)</f>
        <v>4.5</v>
      </c>
      <c r="U328" s="336">
        <f t="shared" ref="U328" si="217">J328*O328+K328*P328</f>
        <v>4.5</v>
      </c>
      <c r="V328" s="334">
        <f t="shared" ref="V328" si="218">J328*R328+K328*S328</f>
        <v>0</v>
      </c>
      <c r="W328" s="357">
        <f t="shared" ref="W328" si="219">T328</f>
        <v>4.5</v>
      </c>
    </row>
    <row r="329" spans="1:23" outlineLevel="2">
      <c r="A329" s="326" t="s">
        <v>563</v>
      </c>
      <c r="B329" s="315" t="s">
        <v>80</v>
      </c>
      <c r="C329" s="315" t="s">
        <v>97</v>
      </c>
      <c r="D329" s="315" t="s">
        <v>403</v>
      </c>
      <c r="E329" s="315" t="s">
        <v>404</v>
      </c>
      <c r="F329" s="315" t="s">
        <v>405</v>
      </c>
      <c r="G329" s="355">
        <v>6</v>
      </c>
      <c r="H329" s="315" t="s">
        <v>32</v>
      </c>
      <c r="I329" s="329">
        <v>1</v>
      </c>
      <c r="J329" s="329">
        <f t="shared" si="199"/>
        <v>13.5</v>
      </c>
      <c r="K329" s="330">
        <v>4.5</v>
      </c>
      <c r="L329" s="338">
        <f t="shared" si="193"/>
        <v>7.5</v>
      </c>
      <c r="M329" s="339">
        <f t="shared" si="194"/>
        <v>2.5</v>
      </c>
      <c r="N329" s="559">
        <v>16</v>
      </c>
      <c r="O329" s="563">
        <v>0.4</v>
      </c>
      <c r="P329" s="561">
        <v>0.8</v>
      </c>
      <c r="Q329" s="310">
        <v>0</v>
      </c>
      <c r="R329" s="333">
        <v>0</v>
      </c>
      <c r="S329" s="334">
        <v>0</v>
      </c>
      <c r="T329" s="356">
        <f t="shared" si="195"/>
        <v>9</v>
      </c>
      <c r="U329" s="336">
        <f t="shared" si="196"/>
        <v>9</v>
      </c>
      <c r="V329" s="334">
        <f t="shared" si="197"/>
        <v>0</v>
      </c>
      <c r="W329" s="357">
        <f t="shared" si="198"/>
        <v>9</v>
      </c>
    </row>
    <row r="330" spans="1:23" outlineLevel="2">
      <c r="A330" s="326" t="s">
        <v>563</v>
      </c>
      <c r="B330" s="315" t="s">
        <v>80</v>
      </c>
      <c r="C330" s="315" t="s">
        <v>97</v>
      </c>
      <c r="D330" s="315" t="s">
        <v>406</v>
      </c>
      <c r="E330" s="315" t="s">
        <v>407</v>
      </c>
      <c r="F330" s="315" t="s">
        <v>408</v>
      </c>
      <c r="G330" s="355">
        <v>6</v>
      </c>
      <c r="H330" s="315" t="s">
        <v>32</v>
      </c>
      <c r="I330" s="329">
        <v>1</v>
      </c>
      <c r="J330" s="329">
        <v>0</v>
      </c>
      <c r="K330" s="330">
        <f>13.5+$Y$30</f>
        <v>18</v>
      </c>
      <c r="L330" s="338">
        <f t="shared" si="193"/>
        <v>0</v>
      </c>
      <c r="M330" s="339">
        <f t="shared" si="194"/>
        <v>10</v>
      </c>
      <c r="N330" s="552">
        <v>8</v>
      </c>
      <c r="O330" s="543">
        <v>0</v>
      </c>
      <c r="P330" s="544">
        <v>0.4</v>
      </c>
      <c r="Q330" s="310">
        <v>0</v>
      </c>
      <c r="R330" s="333">
        <v>0</v>
      </c>
      <c r="S330" s="334">
        <v>0</v>
      </c>
      <c r="T330" s="356">
        <f t="shared" si="195"/>
        <v>7.2</v>
      </c>
      <c r="U330" s="336">
        <f t="shared" si="196"/>
        <v>7.2</v>
      </c>
      <c r="V330" s="334">
        <f t="shared" si="197"/>
        <v>0</v>
      </c>
      <c r="W330" s="357">
        <f t="shared" si="198"/>
        <v>7.2</v>
      </c>
    </row>
    <row r="331" spans="1:23" outlineLevel="1">
      <c r="A331" s="326"/>
      <c r="B331" s="315"/>
      <c r="C331" s="315" t="s">
        <v>662</v>
      </c>
      <c r="D331" s="315"/>
      <c r="E331" s="315"/>
      <c r="F331" s="315"/>
      <c r="G331" s="355"/>
      <c r="H331" s="315"/>
      <c r="I331" s="329"/>
      <c r="J331" s="329"/>
      <c r="K331" s="330"/>
      <c r="L331" s="338"/>
      <c r="M331" s="339"/>
      <c r="N331" s="310"/>
      <c r="O331" s="333"/>
      <c r="P331" s="334"/>
      <c r="Q331" s="310"/>
      <c r="R331" s="333"/>
      <c r="S331" s="334"/>
      <c r="T331" s="356"/>
      <c r="U331" s="336">
        <f>SUBTOTAL(9,U316:U330)</f>
        <v>115.2</v>
      </c>
      <c r="V331" s="334">
        <f>SUBTOTAL(9,V316:V330)</f>
        <v>0</v>
      </c>
      <c r="W331" s="357">
        <f>SUBTOTAL(9,W316:W330)</f>
        <v>115.2</v>
      </c>
    </row>
    <row r="332" spans="1:23" outlineLevel="2">
      <c r="A332" s="354" t="s">
        <v>217</v>
      </c>
      <c r="B332" s="315" t="s">
        <v>80</v>
      </c>
      <c r="C332" s="315" t="s">
        <v>8</v>
      </c>
      <c r="D332" s="315" t="s">
        <v>222</v>
      </c>
      <c r="E332" s="315" t="s">
        <v>223</v>
      </c>
      <c r="F332" s="315" t="s">
        <v>224</v>
      </c>
      <c r="G332" s="355">
        <v>6</v>
      </c>
      <c r="H332" s="315" t="s">
        <v>32</v>
      </c>
      <c r="I332" s="329">
        <v>0.5</v>
      </c>
      <c r="J332" s="329">
        <f>(4.5+$Y$30)*I332</f>
        <v>4.5</v>
      </c>
      <c r="K332" s="330">
        <f>9*I332</f>
        <v>4.5</v>
      </c>
      <c r="L332" s="338">
        <f t="shared" ref="L332:L353" si="220">J332*10/3/G332</f>
        <v>2.5</v>
      </c>
      <c r="M332" s="339">
        <f t="shared" ref="M332:M353" si="221">K332*10/3/G332</f>
        <v>2.5</v>
      </c>
      <c r="N332" s="310">
        <v>0</v>
      </c>
      <c r="O332" s="333">
        <v>0</v>
      </c>
      <c r="P332" s="334">
        <v>0</v>
      </c>
      <c r="Q332" s="552">
        <v>8</v>
      </c>
      <c r="R332" s="543">
        <v>0.2</v>
      </c>
      <c r="S332" s="544">
        <v>0.4</v>
      </c>
      <c r="T332" s="356">
        <f t="shared" ref="T332:T353" si="222">J332*(O332+R332)+K332*(P332+S332)</f>
        <v>2.7</v>
      </c>
      <c r="U332" s="336">
        <f t="shared" ref="U332:U353" si="223">J332*O332+K332*P332</f>
        <v>0</v>
      </c>
      <c r="V332" s="334">
        <f t="shared" ref="V332:V353" si="224">J332*R332+K332*S332</f>
        <v>2.7</v>
      </c>
      <c r="W332" s="357">
        <f t="shared" ref="W332:W353" si="225">T332</f>
        <v>2.7</v>
      </c>
    </row>
    <row r="333" spans="1:23" outlineLevel="2">
      <c r="A333" s="354" t="s">
        <v>375</v>
      </c>
      <c r="B333" s="315" t="s">
        <v>80</v>
      </c>
      <c r="C333" s="315" t="s">
        <v>8</v>
      </c>
      <c r="D333" s="315" t="s">
        <v>222</v>
      </c>
      <c r="E333" s="315" t="s">
        <v>223</v>
      </c>
      <c r="F333" s="315" t="s">
        <v>224</v>
      </c>
      <c r="G333" s="355">
        <v>6</v>
      </c>
      <c r="H333" s="315" t="s">
        <v>32</v>
      </c>
      <c r="I333" s="329">
        <v>0.5</v>
      </c>
      <c r="J333" s="329">
        <f>(4.5+$Y$30)*I333</f>
        <v>4.5</v>
      </c>
      <c r="K333" s="330">
        <f>9*I333</f>
        <v>4.5</v>
      </c>
      <c r="L333" s="338">
        <f t="shared" si="220"/>
        <v>2.5</v>
      </c>
      <c r="M333" s="339">
        <f t="shared" si="221"/>
        <v>2.5</v>
      </c>
      <c r="N333" s="310">
        <v>0</v>
      </c>
      <c r="O333" s="333">
        <v>0</v>
      </c>
      <c r="P333" s="334">
        <v>0</v>
      </c>
      <c r="Q333" s="552">
        <v>8</v>
      </c>
      <c r="R333" s="543">
        <v>0.2</v>
      </c>
      <c r="S333" s="544">
        <v>0.4</v>
      </c>
      <c r="T333" s="356">
        <f t="shared" si="222"/>
        <v>2.7</v>
      </c>
      <c r="U333" s="336">
        <f t="shared" si="223"/>
        <v>0</v>
      </c>
      <c r="V333" s="334">
        <f t="shared" si="224"/>
        <v>2.7</v>
      </c>
      <c r="W333" s="357">
        <f t="shared" si="225"/>
        <v>2.7</v>
      </c>
    </row>
    <row r="334" spans="1:23" outlineLevel="2">
      <c r="A334" s="354" t="s">
        <v>160</v>
      </c>
      <c r="B334" s="315" t="s">
        <v>80</v>
      </c>
      <c r="C334" s="315" t="s">
        <v>8</v>
      </c>
      <c r="D334" s="315" t="s">
        <v>459</v>
      </c>
      <c r="E334" s="315" t="s">
        <v>478</v>
      </c>
      <c r="F334" s="315" t="s">
        <v>479</v>
      </c>
      <c r="G334" s="355">
        <v>6</v>
      </c>
      <c r="H334" s="315" t="s">
        <v>32</v>
      </c>
      <c r="I334" s="329">
        <v>0.66669999999999996</v>
      </c>
      <c r="J334" s="329">
        <f>(4.5+$Y$30)*I334</f>
        <v>6.0002999999999993</v>
      </c>
      <c r="K334" s="330">
        <f>9*I334</f>
        <v>6.0002999999999993</v>
      </c>
      <c r="L334" s="338">
        <f t="shared" si="220"/>
        <v>3.3334999999999995</v>
      </c>
      <c r="M334" s="339">
        <f t="shared" si="221"/>
        <v>3.3334999999999995</v>
      </c>
      <c r="N334" s="310">
        <v>0</v>
      </c>
      <c r="O334" s="333">
        <v>0</v>
      </c>
      <c r="P334" s="334">
        <v>0</v>
      </c>
      <c r="Q334" s="552">
        <v>8</v>
      </c>
      <c r="R334" s="543">
        <v>0.2</v>
      </c>
      <c r="S334" s="544">
        <v>0.4</v>
      </c>
      <c r="T334" s="356">
        <f t="shared" si="222"/>
        <v>3.6001799999999999</v>
      </c>
      <c r="U334" s="336">
        <f t="shared" si="223"/>
        <v>0</v>
      </c>
      <c r="V334" s="334">
        <f t="shared" si="224"/>
        <v>3.6001799999999999</v>
      </c>
      <c r="W334" s="357">
        <f t="shared" si="225"/>
        <v>3.6001799999999999</v>
      </c>
    </row>
    <row r="335" spans="1:23" outlineLevel="2">
      <c r="A335" s="354" t="s">
        <v>458</v>
      </c>
      <c r="B335" s="315" t="s">
        <v>80</v>
      </c>
      <c r="C335" s="315" t="s">
        <v>8</v>
      </c>
      <c r="D335" s="315" t="s">
        <v>459</v>
      </c>
      <c r="E335" s="315" t="s">
        <v>478</v>
      </c>
      <c r="F335" s="315" t="s">
        <v>479</v>
      </c>
      <c r="G335" s="355">
        <v>6</v>
      </c>
      <c r="H335" s="315" t="s">
        <v>32</v>
      </c>
      <c r="I335" s="329">
        <v>0.33329999999999999</v>
      </c>
      <c r="J335" s="329">
        <f>(4.5+$Y$30)*I335</f>
        <v>2.9996999999999998</v>
      </c>
      <c r="K335" s="330">
        <f>9*I335</f>
        <v>2.9996999999999998</v>
      </c>
      <c r="L335" s="338">
        <f t="shared" si="220"/>
        <v>1.6665000000000001</v>
      </c>
      <c r="M335" s="339">
        <f t="shared" si="221"/>
        <v>1.6665000000000001</v>
      </c>
      <c r="N335" s="310">
        <v>0</v>
      </c>
      <c r="O335" s="333">
        <v>0</v>
      </c>
      <c r="P335" s="334">
        <v>0</v>
      </c>
      <c r="Q335" s="552">
        <v>8</v>
      </c>
      <c r="R335" s="543">
        <v>0.2</v>
      </c>
      <c r="S335" s="544">
        <v>0.4</v>
      </c>
      <c r="T335" s="356">
        <f t="shared" si="222"/>
        <v>1.79982</v>
      </c>
      <c r="U335" s="336">
        <f t="shared" si="223"/>
        <v>0</v>
      </c>
      <c r="V335" s="334">
        <f t="shared" si="224"/>
        <v>1.79982</v>
      </c>
      <c r="W335" s="357">
        <f t="shared" si="225"/>
        <v>1.79982</v>
      </c>
    </row>
    <row r="336" spans="1:23" ht="14.25" customHeight="1" outlineLevel="2">
      <c r="A336" s="576" t="s">
        <v>110</v>
      </c>
      <c r="B336" s="315" t="s">
        <v>80</v>
      </c>
      <c r="C336" s="361" t="s">
        <v>8</v>
      </c>
      <c r="D336" s="565" t="s">
        <v>908</v>
      </c>
      <c r="E336" s="565" t="s">
        <v>906</v>
      </c>
      <c r="F336" s="565" t="s">
        <v>907</v>
      </c>
      <c r="G336" s="355">
        <v>6</v>
      </c>
      <c r="H336" s="315" t="s">
        <v>32</v>
      </c>
      <c r="I336" s="575">
        <v>0.5</v>
      </c>
      <c r="J336" s="537">
        <f t="shared" ref="J336:J337" si="226">(4.5+$Y$30)*I336</f>
        <v>4.5</v>
      </c>
      <c r="K336" s="567">
        <f t="shared" ref="K336:K337" si="227">9*I336</f>
        <v>4.5</v>
      </c>
      <c r="L336" s="338">
        <f t="shared" si="220"/>
        <v>2.5</v>
      </c>
      <c r="M336" s="339">
        <f t="shared" si="221"/>
        <v>2.5</v>
      </c>
      <c r="N336" s="310">
        <v>0</v>
      </c>
      <c r="O336" s="333">
        <v>0</v>
      </c>
      <c r="P336" s="334">
        <v>0</v>
      </c>
      <c r="Q336" s="559">
        <v>4</v>
      </c>
      <c r="R336" s="563">
        <v>0.2</v>
      </c>
      <c r="S336" s="561">
        <v>0.2</v>
      </c>
      <c r="T336" s="356">
        <f t="shared" si="222"/>
        <v>1.8</v>
      </c>
      <c r="U336" s="336">
        <f t="shared" si="223"/>
        <v>0</v>
      </c>
      <c r="V336" s="334">
        <f t="shared" si="224"/>
        <v>1.8</v>
      </c>
      <c r="W336" s="357">
        <f t="shared" si="225"/>
        <v>1.8</v>
      </c>
    </row>
    <row r="337" spans="1:29" ht="14.25" customHeight="1" outlineLevel="2">
      <c r="A337" s="576" t="s">
        <v>391</v>
      </c>
      <c r="B337" s="315" t="s">
        <v>80</v>
      </c>
      <c r="C337" s="361" t="s">
        <v>8</v>
      </c>
      <c r="D337" s="565" t="s">
        <v>908</v>
      </c>
      <c r="E337" s="565" t="s">
        <v>906</v>
      </c>
      <c r="F337" s="565" t="s">
        <v>907</v>
      </c>
      <c r="G337" s="355">
        <v>6</v>
      </c>
      <c r="H337" s="315" t="s">
        <v>32</v>
      </c>
      <c r="I337" s="575">
        <v>0.5</v>
      </c>
      <c r="J337" s="537">
        <f t="shared" si="226"/>
        <v>4.5</v>
      </c>
      <c r="K337" s="567">
        <f t="shared" si="227"/>
        <v>4.5</v>
      </c>
      <c r="L337" s="338">
        <f t="shared" si="220"/>
        <v>2.5</v>
      </c>
      <c r="M337" s="339">
        <f t="shared" si="221"/>
        <v>2.5</v>
      </c>
      <c r="N337" s="310">
        <v>0</v>
      </c>
      <c r="O337" s="333">
        <v>0</v>
      </c>
      <c r="P337" s="334">
        <v>0</v>
      </c>
      <c r="Q337" s="559">
        <v>4</v>
      </c>
      <c r="R337" s="563">
        <v>0.2</v>
      </c>
      <c r="S337" s="561">
        <v>0.2</v>
      </c>
      <c r="T337" s="356">
        <f t="shared" si="222"/>
        <v>1.8</v>
      </c>
      <c r="U337" s="336">
        <f t="shared" si="223"/>
        <v>0</v>
      </c>
      <c r="V337" s="334">
        <f t="shared" si="224"/>
        <v>1.8</v>
      </c>
      <c r="W337" s="357">
        <f t="shared" si="225"/>
        <v>1.8</v>
      </c>
    </row>
    <row r="338" spans="1:29" outlineLevel="2">
      <c r="A338" s="576" t="s">
        <v>160</v>
      </c>
      <c r="B338" s="315" t="s">
        <v>80</v>
      </c>
      <c r="C338" s="361" t="s">
        <v>8</v>
      </c>
      <c r="D338" s="565" t="s">
        <v>908</v>
      </c>
      <c r="E338" s="565" t="s">
        <v>909</v>
      </c>
      <c r="F338" s="565" t="s">
        <v>957</v>
      </c>
      <c r="G338" s="355">
        <v>6</v>
      </c>
      <c r="H338" s="315" t="s">
        <v>32</v>
      </c>
      <c r="I338" s="575">
        <v>0.5</v>
      </c>
      <c r="J338" s="537">
        <f t="shared" ref="J338:J343" si="228">(9+$Y$30)*I338</f>
        <v>6.75</v>
      </c>
      <c r="K338" s="567">
        <f>4.5*I338</f>
        <v>2.25</v>
      </c>
      <c r="L338" s="338">
        <f t="shared" si="220"/>
        <v>3.75</v>
      </c>
      <c r="M338" s="339">
        <f t="shared" si="221"/>
        <v>1.25</v>
      </c>
      <c r="N338" s="310">
        <v>0</v>
      </c>
      <c r="O338" s="333">
        <v>0</v>
      </c>
      <c r="P338" s="334">
        <v>0</v>
      </c>
      <c r="Q338" s="559">
        <v>8</v>
      </c>
      <c r="R338" s="563">
        <v>0.2</v>
      </c>
      <c r="S338" s="561">
        <v>0.4</v>
      </c>
      <c r="T338" s="356">
        <f t="shared" si="222"/>
        <v>2.25</v>
      </c>
      <c r="U338" s="336">
        <f t="shared" si="223"/>
        <v>0</v>
      </c>
      <c r="V338" s="334">
        <f t="shared" si="224"/>
        <v>2.25</v>
      </c>
      <c r="W338" s="357">
        <f t="shared" si="225"/>
        <v>2.25</v>
      </c>
    </row>
    <row r="339" spans="1:29" outlineLevel="2">
      <c r="A339" s="576" t="s">
        <v>300</v>
      </c>
      <c r="B339" s="315" t="s">
        <v>80</v>
      </c>
      <c r="C339" s="361" t="s">
        <v>8</v>
      </c>
      <c r="D339" s="565" t="s">
        <v>908</v>
      </c>
      <c r="E339" s="565" t="s">
        <v>909</v>
      </c>
      <c r="F339" s="565" t="s">
        <v>957</v>
      </c>
      <c r="G339" s="355">
        <v>6</v>
      </c>
      <c r="H339" s="315" t="s">
        <v>32</v>
      </c>
      <c r="I339" s="575">
        <v>0.3</v>
      </c>
      <c r="J339" s="537">
        <f t="shared" si="228"/>
        <v>4.05</v>
      </c>
      <c r="K339" s="567">
        <f t="shared" ref="K339:K340" si="229">4.5*I339</f>
        <v>1.3499999999999999</v>
      </c>
      <c r="L339" s="338">
        <f t="shared" si="220"/>
        <v>2.25</v>
      </c>
      <c r="M339" s="339">
        <f t="shared" si="221"/>
        <v>0.74999999999999989</v>
      </c>
      <c r="N339" s="310">
        <v>0</v>
      </c>
      <c r="O339" s="333">
        <v>0</v>
      </c>
      <c r="P339" s="334">
        <v>0</v>
      </c>
      <c r="Q339" s="559">
        <v>8</v>
      </c>
      <c r="R339" s="563">
        <v>0.2</v>
      </c>
      <c r="S339" s="561">
        <v>0.4</v>
      </c>
      <c r="T339" s="356">
        <f t="shared" si="222"/>
        <v>1.35</v>
      </c>
      <c r="U339" s="336">
        <f t="shared" si="223"/>
        <v>0</v>
      </c>
      <c r="V339" s="334">
        <f t="shared" si="224"/>
        <v>1.35</v>
      </c>
      <c r="W339" s="357">
        <f t="shared" si="225"/>
        <v>1.35</v>
      </c>
    </row>
    <row r="340" spans="1:29" outlineLevel="2">
      <c r="A340" s="576" t="s">
        <v>563</v>
      </c>
      <c r="B340" s="315" t="s">
        <v>80</v>
      </c>
      <c r="C340" s="361" t="s">
        <v>8</v>
      </c>
      <c r="D340" s="565" t="s">
        <v>908</v>
      </c>
      <c r="E340" s="565" t="s">
        <v>909</v>
      </c>
      <c r="F340" s="565" t="s">
        <v>957</v>
      </c>
      <c r="G340" s="355">
        <v>6</v>
      </c>
      <c r="H340" s="315" t="s">
        <v>32</v>
      </c>
      <c r="I340" s="575">
        <v>0.2</v>
      </c>
      <c r="J340" s="537">
        <f t="shared" si="228"/>
        <v>2.7</v>
      </c>
      <c r="K340" s="567">
        <f t="shared" si="229"/>
        <v>0.9</v>
      </c>
      <c r="L340" s="338">
        <f t="shared" si="220"/>
        <v>1.5</v>
      </c>
      <c r="M340" s="339">
        <f t="shared" si="221"/>
        <v>0.5</v>
      </c>
      <c r="N340" s="310">
        <v>0</v>
      </c>
      <c r="O340" s="333">
        <v>0</v>
      </c>
      <c r="P340" s="334">
        <v>0</v>
      </c>
      <c r="Q340" s="559">
        <v>8</v>
      </c>
      <c r="R340" s="563">
        <v>0.2</v>
      </c>
      <c r="S340" s="561">
        <v>0.4</v>
      </c>
      <c r="T340" s="356">
        <f t="shared" si="222"/>
        <v>0.90000000000000013</v>
      </c>
      <c r="U340" s="336">
        <f t="shared" si="223"/>
        <v>0</v>
      </c>
      <c r="V340" s="334">
        <f t="shared" si="224"/>
        <v>0.90000000000000013</v>
      </c>
      <c r="W340" s="357">
        <f t="shared" si="225"/>
        <v>0.90000000000000013</v>
      </c>
    </row>
    <row r="341" spans="1:29" outlineLevel="2">
      <c r="A341" s="576" t="s">
        <v>160</v>
      </c>
      <c r="B341" s="315" t="s">
        <v>80</v>
      </c>
      <c r="C341" s="361" t="s">
        <v>8</v>
      </c>
      <c r="D341" s="565" t="s">
        <v>908</v>
      </c>
      <c r="E341" s="565" t="s">
        <v>910</v>
      </c>
      <c r="F341" s="565" t="s">
        <v>958</v>
      </c>
      <c r="G341" s="355">
        <v>6</v>
      </c>
      <c r="H341" s="315" t="s">
        <v>32</v>
      </c>
      <c r="I341" s="575">
        <v>0.75</v>
      </c>
      <c r="J341" s="537">
        <f t="shared" si="228"/>
        <v>10.125</v>
      </c>
      <c r="K341" s="567">
        <f>4.5*I341</f>
        <v>3.375</v>
      </c>
      <c r="L341" s="338">
        <f t="shared" si="220"/>
        <v>5.625</v>
      </c>
      <c r="M341" s="339">
        <f t="shared" si="221"/>
        <v>1.875</v>
      </c>
      <c r="N341" s="310">
        <v>0</v>
      </c>
      <c r="O341" s="333">
        <v>0</v>
      </c>
      <c r="P341" s="334">
        <v>0</v>
      </c>
      <c r="Q341" s="559">
        <v>8</v>
      </c>
      <c r="R341" s="563">
        <v>0.2</v>
      </c>
      <c r="S341" s="561">
        <v>0.4</v>
      </c>
      <c r="T341" s="356">
        <f t="shared" si="222"/>
        <v>3.375</v>
      </c>
      <c r="U341" s="336">
        <f t="shared" si="223"/>
        <v>0</v>
      </c>
      <c r="V341" s="334">
        <f t="shared" si="224"/>
        <v>3.375</v>
      </c>
      <c r="W341" s="357">
        <f t="shared" si="225"/>
        <v>3.375</v>
      </c>
    </row>
    <row r="342" spans="1:29" outlineLevel="2">
      <c r="A342" s="576" t="s">
        <v>300</v>
      </c>
      <c r="B342" s="315" t="s">
        <v>80</v>
      </c>
      <c r="C342" s="361" t="s">
        <v>8</v>
      </c>
      <c r="D342" s="565" t="s">
        <v>908</v>
      </c>
      <c r="E342" s="565" t="s">
        <v>910</v>
      </c>
      <c r="F342" s="565" t="s">
        <v>958</v>
      </c>
      <c r="G342" s="355">
        <v>6</v>
      </c>
      <c r="H342" s="315" t="s">
        <v>32</v>
      </c>
      <c r="I342" s="575">
        <v>0.25</v>
      </c>
      <c r="J342" s="537">
        <f t="shared" si="228"/>
        <v>3.375</v>
      </c>
      <c r="K342" s="567">
        <f>4.5*I342</f>
        <v>1.125</v>
      </c>
      <c r="L342" s="338">
        <f t="shared" si="220"/>
        <v>1.875</v>
      </c>
      <c r="M342" s="339">
        <f t="shared" si="221"/>
        <v>0.625</v>
      </c>
      <c r="N342" s="310">
        <v>0</v>
      </c>
      <c r="O342" s="333">
        <v>0</v>
      </c>
      <c r="P342" s="334">
        <v>0</v>
      </c>
      <c r="Q342" s="559">
        <v>8</v>
      </c>
      <c r="R342" s="563">
        <v>0.2</v>
      </c>
      <c r="S342" s="561">
        <v>0.4</v>
      </c>
      <c r="T342" s="356">
        <f t="shared" si="222"/>
        <v>1.125</v>
      </c>
      <c r="U342" s="336">
        <f t="shared" si="223"/>
        <v>0</v>
      </c>
      <c r="V342" s="334">
        <f t="shared" si="224"/>
        <v>1.125</v>
      </c>
      <c r="W342" s="357">
        <f t="shared" si="225"/>
        <v>1.125</v>
      </c>
    </row>
    <row r="343" spans="1:29" outlineLevel="2">
      <c r="A343" s="576" t="s">
        <v>563</v>
      </c>
      <c r="B343" s="315" t="s">
        <v>80</v>
      </c>
      <c r="C343" s="361" t="s">
        <v>8</v>
      </c>
      <c r="D343" s="565" t="s">
        <v>908</v>
      </c>
      <c r="E343" s="565" t="s">
        <v>910</v>
      </c>
      <c r="F343" s="565" t="s">
        <v>958</v>
      </c>
      <c r="G343" s="355">
        <v>6</v>
      </c>
      <c r="H343" s="315" t="s">
        <v>32</v>
      </c>
      <c r="I343" s="575">
        <v>0</v>
      </c>
      <c r="J343" s="537">
        <f t="shared" si="228"/>
        <v>0</v>
      </c>
      <c r="K343" s="567">
        <f>4.5*I343</f>
        <v>0</v>
      </c>
      <c r="L343" s="338">
        <f t="shared" si="220"/>
        <v>0</v>
      </c>
      <c r="M343" s="339">
        <f t="shared" si="221"/>
        <v>0</v>
      </c>
      <c r="N343" s="310">
        <v>0</v>
      </c>
      <c r="O343" s="333">
        <v>0</v>
      </c>
      <c r="P343" s="334">
        <v>0</v>
      </c>
      <c r="Q343" s="559">
        <v>8</v>
      </c>
      <c r="R343" s="563">
        <v>0.2</v>
      </c>
      <c r="S343" s="561">
        <v>0.4</v>
      </c>
      <c r="T343" s="356">
        <f t="shared" si="222"/>
        <v>0</v>
      </c>
      <c r="U343" s="336">
        <f t="shared" si="223"/>
        <v>0</v>
      </c>
      <c r="V343" s="334">
        <f t="shared" si="224"/>
        <v>0</v>
      </c>
      <c r="W343" s="357">
        <f t="shared" si="225"/>
        <v>0</v>
      </c>
    </row>
    <row r="344" spans="1:29" outlineLevel="2">
      <c r="A344" s="576" t="s">
        <v>160</v>
      </c>
      <c r="B344" s="315" t="s">
        <v>80</v>
      </c>
      <c r="C344" s="361" t="s">
        <v>8</v>
      </c>
      <c r="D344" s="565" t="s">
        <v>908</v>
      </c>
      <c r="E344" s="565" t="s">
        <v>911</v>
      </c>
      <c r="F344" s="565" t="s">
        <v>959</v>
      </c>
      <c r="G344" s="355">
        <v>6</v>
      </c>
      <c r="H344" s="315" t="s">
        <v>32</v>
      </c>
      <c r="I344" s="575">
        <v>1</v>
      </c>
      <c r="J344" s="537">
        <f>(4.5+$Y$30)*I344</f>
        <v>9</v>
      </c>
      <c r="K344" s="567">
        <f>9*I344</f>
        <v>9</v>
      </c>
      <c r="L344" s="338">
        <f t="shared" si="220"/>
        <v>5</v>
      </c>
      <c r="M344" s="339">
        <f t="shared" si="221"/>
        <v>5</v>
      </c>
      <c r="N344" s="310">
        <v>0</v>
      </c>
      <c r="O344" s="333">
        <v>0</v>
      </c>
      <c r="P344" s="334">
        <v>0</v>
      </c>
      <c r="Q344" s="559">
        <v>8</v>
      </c>
      <c r="R344" s="563">
        <v>0.2</v>
      </c>
      <c r="S344" s="561">
        <v>0.4</v>
      </c>
      <c r="T344" s="356">
        <f t="shared" si="222"/>
        <v>5.4</v>
      </c>
      <c r="U344" s="336">
        <f t="shared" si="223"/>
        <v>0</v>
      </c>
      <c r="V344" s="334">
        <f t="shared" si="224"/>
        <v>5.4</v>
      </c>
      <c r="W344" s="357">
        <f t="shared" si="225"/>
        <v>5.4</v>
      </c>
    </row>
    <row r="345" spans="1:29" outlineLevel="2">
      <c r="A345" s="326" t="s">
        <v>110</v>
      </c>
      <c r="B345" s="315" t="s">
        <v>80</v>
      </c>
      <c r="C345" s="315" t="s">
        <v>8</v>
      </c>
      <c r="D345" s="315" t="s">
        <v>131</v>
      </c>
      <c r="E345" s="315" t="s">
        <v>5</v>
      </c>
      <c r="F345" s="315" t="s">
        <v>6</v>
      </c>
      <c r="G345" s="355">
        <v>24</v>
      </c>
      <c r="H345" s="315" t="s">
        <v>7</v>
      </c>
      <c r="I345" s="329">
        <v>1</v>
      </c>
      <c r="J345" s="329">
        <f>$Y$29</f>
        <v>1.3149999999999999</v>
      </c>
      <c r="K345" s="330">
        <v>0</v>
      </c>
      <c r="L345" s="338">
        <f t="shared" si="220"/>
        <v>0.18263888888888888</v>
      </c>
      <c r="M345" s="339">
        <f t="shared" si="221"/>
        <v>0</v>
      </c>
      <c r="N345" s="552">
        <v>4</v>
      </c>
      <c r="O345" s="545">
        <f>N345</f>
        <v>4</v>
      </c>
      <c r="P345" s="544">
        <v>0</v>
      </c>
      <c r="Q345" s="552">
        <v>4</v>
      </c>
      <c r="R345" s="545">
        <f>Q345</f>
        <v>4</v>
      </c>
      <c r="S345" s="544">
        <v>0</v>
      </c>
      <c r="T345" s="356">
        <f t="shared" si="222"/>
        <v>10.52</v>
      </c>
      <c r="U345" s="336">
        <f t="shared" si="223"/>
        <v>5.26</v>
      </c>
      <c r="V345" s="334">
        <f t="shared" si="224"/>
        <v>5.26</v>
      </c>
      <c r="W345" s="357">
        <f t="shared" si="225"/>
        <v>10.52</v>
      </c>
    </row>
    <row r="346" spans="1:29" outlineLevel="2">
      <c r="A346" s="326" t="s">
        <v>217</v>
      </c>
      <c r="B346" s="315" t="s">
        <v>80</v>
      </c>
      <c r="C346" s="315" t="s">
        <v>8</v>
      </c>
      <c r="D346" s="315" t="s">
        <v>131</v>
      </c>
      <c r="E346" s="315" t="s">
        <v>5</v>
      </c>
      <c r="F346" s="315" t="s">
        <v>6</v>
      </c>
      <c r="G346" s="355">
        <v>24</v>
      </c>
      <c r="H346" s="315" t="s">
        <v>7</v>
      </c>
      <c r="I346" s="329">
        <v>1</v>
      </c>
      <c r="J346" s="329">
        <f>$Y$29</f>
        <v>1.3149999999999999</v>
      </c>
      <c r="K346" s="330">
        <v>0</v>
      </c>
      <c r="L346" s="338">
        <f t="shared" si="220"/>
        <v>0.18263888888888888</v>
      </c>
      <c r="M346" s="339">
        <f t="shared" si="221"/>
        <v>0</v>
      </c>
      <c r="N346" s="552">
        <v>5</v>
      </c>
      <c r="O346" s="545">
        <f>N346</f>
        <v>5</v>
      </c>
      <c r="P346" s="544">
        <v>0</v>
      </c>
      <c r="Q346" s="552">
        <v>6</v>
      </c>
      <c r="R346" s="545">
        <f>Q346</f>
        <v>6</v>
      </c>
      <c r="S346" s="544">
        <v>0</v>
      </c>
      <c r="T346" s="356">
        <f t="shared" si="222"/>
        <v>14.465</v>
      </c>
      <c r="U346" s="336">
        <f t="shared" si="223"/>
        <v>6.5749999999999993</v>
      </c>
      <c r="V346" s="334">
        <f t="shared" si="224"/>
        <v>7.89</v>
      </c>
      <c r="W346" s="357">
        <f t="shared" si="225"/>
        <v>14.465</v>
      </c>
    </row>
    <row r="347" spans="1:29" outlineLevel="2">
      <c r="A347" s="326" t="s">
        <v>391</v>
      </c>
      <c r="B347" s="315" t="s">
        <v>80</v>
      </c>
      <c r="C347" s="315" t="s">
        <v>8</v>
      </c>
      <c r="D347" s="315" t="s">
        <v>131</v>
      </c>
      <c r="E347" s="315" t="s">
        <v>5</v>
      </c>
      <c r="F347" s="315" t="s">
        <v>6</v>
      </c>
      <c r="G347" s="355">
        <v>24</v>
      </c>
      <c r="H347" s="315" t="s">
        <v>7</v>
      </c>
      <c r="I347" s="329">
        <v>1</v>
      </c>
      <c r="J347" s="329">
        <f>$Y$29</f>
        <v>1.3149999999999999</v>
      </c>
      <c r="K347" s="330">
        <v>0</v>
      </c>
      <c r="L347" s="338">
        <f t="shared" si="220"/>
        <v>0.18263888888888888</v>
      </c>
      <c r="M347" s="339">
        <f t="shared" si="221"/>
        <v>0</v>
      </c>
      <c r="N347" s="552">
        <v>0</v>
      </c>
      <c r="O347" s="545">
        <f>N347</f>
        <v>0</v>
      </c>
      <c r="P347" s="544">
        <v>0</v>
      </c>
      <c r="Q347" s="552">
        <v>1</v>
      </c>
      <c r="R347" s="545">
        <f>Q347</f>
        <v>1</v>
      </c>
      <c r="S347" s="544">
        <v>0</v>
      </c>
      <c r="T347" s="356">
        <f t="shared" si="222"/>
        <v>1.3149999999999999</v>
      </c>
      <c r="U347" s="336">
        <f t="shared" si="223"/>
        <v>0</v>
      </c>
      <c r="V347" s="334">
        <f t="shared" si="224"/>
        <v>1.3149999999999999</v>
      </c>
      <c r="W347" s="357">
        <f t="shared" si="225"/>
        <v>1.3149999999999999</v>
      </c>
    </row>
    <row r="348" spans="1:29" outlineLevel="2">
      <c r="A348" s="326" t="s">
        <v>542</v>
      </c>
      <c r="B348" s="315" t="s">
        <v>80</v>
      </c>
      <c r="C348" s="315" t="s">
        <v>8</v>
      </c>
      <c r="D348" s="315" t="s">
        <v>131</v>
      </c>
      <c r="E348" s="315" t="s">
        <v>5</v>
      </c>
      <c r="F348" s="315" t="s">
        <v>6</v>
      </c>
      <c r="G348" s="355">
        <v>24</v>
      </c>
      <c r="H348" s="315" t="s">
        <v>7</v>
      </c>
      <c r="I348" s="329">
        <v>1</v>
      </c>
      <c r="J348" s="329">
        <f>$Y$29</f>
        <v>1.3149999999999999</v>
      </c>
      <c r="K348" s="330">
        <v>0</v>
      </c>
      <c r="L348" s="338">
        <f t="shared" si="220"/>
        <v>0.18263888888888888</v>
      </c>
      <c r="M348" s="339">
        <f t="shared" si="221"/>
        <v>0</v>
      </c>
      <c r="N348" s="552">
        <v>0</v>
      </c>
      <c r="O348" s="545">
        <f>N348</f>
        <v>0</v>
      </c>
      <c r="P348" s="544">
        <v>0</v>
      </c>
      <c r="Q348" s="552">
        <v>1</v>
      </c>
      <c r="R348" s="545">
        <f>Q348</f>
        <v>1</v>
      </c>
      <c r="S348" s="544">
        <v>0</v>
      </c>
      <c r="T348" s="356">
        <f t="shared" si="222"/>
        <v>1.3149999999999999</v>
      </c>
      <c r="U348" s="336">
        <f t="shared" si="223"/>
        <v>0</v>
      </c>
      <c r="V348" s="334">
        <f t="shared" si="224"/>
        <v>1.3149999999999999</v>
      </c>
      <c r="W348" s="357">
        <f t="shared" si="225"/>
        <v>1.3149999999999999</v>
      </c>
    </row>
    <row r="349" spans="1:29" outlineLevel="2">
      <c r="A349" s="326" t="s">
        <v>563</v>
      </c>
      <c r="B349" s="315" t="s">
        <v>80</v>
      </c>
      <c r="C349" s="315" t="s">
        <v>8</v>
      </c>
      <c r="D349" s="315" t="s">
        <v>409</v>
      </c>
      <c r="E349" s="315" t="s">
        <v>410</v>
      </c>
      <c r="F349" s="315" t="s">
        <v>411</v>
      </c>
      <c r="G349" s="355">
        <v>6</v>
      </c>
      <c r="H349" s="315" t="s">
        <v>32</v>
      </c>
      <c r="I349" s="329">
        <v>1</v>
      </c>
      <c r="J349" s="329">
        <f>(9+$Y$30)*I349</f>
        <v>13.5</v>
      </c>
      <c r="K349" s="330">
        <v>4.5</v>
      </c>
      <c r="L349" s="338">
        <f t="shared" si="220"/>
        <v>7.5</v>
      </c>
      <c r="M349" s="339">
        <f t="shared" si="221"/>
        <v>2.5</v>
      </c>
      <c r="N349" s="552">
        <v>0</v>
      </c>
      <c r="O349" s="543">
        <v>0</v>
      </c>
      <c r="P349" s="544">
        <v>0</v>
      </c>
      <c r="Q349" s="559">
        <v>6</v>
      </c>
      <c r="R349" s="563">
        <v>0.2</v>
      </c>
      <c r="S349" s="561">
        <v>0.4</v>
      </c>
      <c r="T349" s="356">
        <f t="shared" si="222"/>
        <v>4.5</v>
      </c>
      <c r="U349" s="336">
        <f t="shared" si="223"/>
        <v>0</v>
      </c>
      <c r="V349" s="334">
        <f t="shared" si="224"/>
        <v>4.5</v>
      </c>
      <c r="W349" s="357">
        <f t="shared" si="225"/>
        <v>4.5</v>
      </c>
    </row>
    <row r="350" spans="1:29" s="594" customFormat="1" outlineLevel="2">
      <c r="A350" s="578" t="s">
        <v>563</v>
      </c>
      <c r="B350" s="579" t="s">
        <v>80</v>
      </c>
      <c r="C350" s="579" t="s">
        <v>8</v>
      </c>
      <c r="D350" s="579" t="s">
        <v>412</v>
      </c>
      <c r="E350" s="579" t="s">
        <v>413</v>
      </c>
      <c r="F350" s="579" t="s">
        <v>414</v>
      </c>
      <c r="G350" s="580">
        <v>3</v>
      </c>
      <c r="H350" s="579" t="s">
        <v>32</v>
      </c>
      <c r="I350" s="581">
        <v>1</v>
      </c>
      <c r="J350" s="581">
        <v>0</v>
      </c>
      <c r="K350" s="582">
        <v>9</v>
      </c>
      <c r="L350" s="583">
        <f t="shared" si="220"/>
        <v>0</v>
      </c>
      <c r="M350" s="584">
        <f t="shared" si="221"/>
        <v>10</v>
      </c>
      <c r="N350" s="585">
        <v>0</v>
      </c>
      <c r="O350" s="586">
        <v>0</v>
      </c>
      <c r="P350" s="587">
        <v>0</v>
      </c>
      <c r="Q350" s="595">
        <v>8</v>
      </c>
      <c r="R350" s="596">
        <v>0</v>
      </c>
      <c r="S350" s="597">
        <v>0.4</v>
      </c>
      <c r="T350" s="588">
        <f t="shared" si="222"/>
        <v>3.6</v>
      </c>
      <c r="U350" s="589">
        <f t="shared" si="223"/>
        <v>0</v>
      </c>
      <c r="V350" s="587">
        <f t="shared" si="224"/>
        <v>3.6</v>
      </c>
      <c r="W350" s="590">
        <f t="shared" si="225"/>
        <v>3.6</v>
      </c>
      <c r="X350" s="591"/>
      <c r="Y350" s="591"/>
      <c r="Z350" s="592"/>
      <c r="AA350" s="593"/>
      <c r="AB350" s="593"/>
      <c r="AC350" s="592"/>
    </row>
    <row r="351" spans="1:29" outlineLevel="2">
      <c r="A351" s="354" t="s">
        <v>110</v>
      </c>
      <c r="B351" s="315" t="s">
        <v>80</v>
      </c>
      <c r="C351" s="315" t="s">
        <v>8</v>
      </c>
      <c r="D351" s="315" t="s">
        <v>29</v>
      </c>
      <c r="E351" s="315" t="s">
        <v>30</v>
      </c>
      <c r="F351" s="315" t="s">
        <v>31</v>
      </c>
      <c r="G351" s="355">
        <v>12</v>
      </c>
      <c r="H351" s="315" t="s">
        <v>32</v>
      </c>
      <c r="I351" s="329">
        <v>1</v>
      </c>
      <c r="J351" s="329">
        <f>$Y$27</f>
        <v>0.1</v>
      </c>
      <c r="K351" s="330">
        <v>0</v>
      </c>
      <c r="L351" s="338">
        <f t="shared" si="220"/>
        <v>2.7777777777777776E-2</v>
      </c>
      <c r="M351" s="339">
        <f t="shared" si="221"/>
        <v>0</v>
      </c>
      <c r="N351" s="552">
        <v>2</v>
      </c>
      <c r="O351" s="543">
        <f>N351</f>
        <v>2</v>
      </c>
      <c r="P351" s="544">
        <v>0</v>
      </c>
      <c r="Q351" s="552">
        <v>2</v>
      </c>
      <c r="R351" s="543">
        <f>Q351</f>
        <v>2</v>
      </c>
      <c r="S351" s="544">
        <v>0</v>
      </c>
      <c r="T351" s="356">
        <f t="shared" si="222"/>
        <v>0.4</v>
      </c>
      <c r="U351" s="336">
        <f t="shared" si="223"/>
        <v>0.2</v>
      </c>
      <c r="V351" s="334">
        <f t="shared" si="224"/>
        <v>0.2</v>
      </c>
      <c r="W351" s="357">
        <f t="shared" si="225"/>
        <v>0.4</v>
      </c>
    </row>
    <row r="352" spans="1:29" outlineLevel="2">
      <c r="A352" s="354" t="s">
        <v>160</v>
      </c>
      <c r="B352" s="315" t="s">
        <v>80</v>
      </c>
      <c r="C352" s="315" t="s">
        <v>8</v>
      </c>
      <c r="D352" s="315" t="s">
        <v>29</v>
      </c>
      <c r="E352" s="315" t="s">
        <v>30</v>
      </c>
      <c r="F352" s="315" t="s">
        <v>31</v>
      </c>
      <c r="G352" s="355">
        <v>12</v>
      </c>
      <c r="H352" s="315" t="s">
        <v>32</v>
      </c>
      <c r="I352" s="329">
        <v>1</v>
      </c>
      <c r="J352" s="329">
        <f>$Y$27</f>
        <v>0.1</v>
      </c>
      <c r="K352" s="330">
        <v>0</v>
      </c>
      <c r="L352" s="338">
        <f t="shared" si="220"/>
        <v>2.7777777777777776E-2</v>
      </c>
      <c r="M352" s="339">
        <f t="shared" si="221"/>
        <v>0</v>
      </c>
      <c r="N352" s="552">
        <v>1</v>
      </c>
      <c r="O352" s="543">
        <f>N352</f>
        <v>1</v>
      </c>
      <c r="P352" s="544">
        <v>0</v>
      </c>
      <c r="Q352" s="552">
        <v>1</v>
      </c>
      <c r="R352" s="543">
        <f>Q352</f>
        <v>1</v>
      </c>
      <c r="S352" s="544">
        <v>0</v>
      </c>
      <c r="T352" s="356">
        <f t="shared" si="222"/>
        <v>0.2</v>
      </c>
      <c r="U352" s="336">
        <f t="shared" si="223"/>
        <v>0.1</v>
      </c>
      <c r="V352" s="334">
        <f t="shared" si="224"/>
        <v>0.1</v>
      </c>
      <c r="W352" s="357">
        <f t="shared" si="225"/>
        <v>0.2</v>
      </c>
    </row>
    <row r="353" spans="1:23" outlineLevel="2">
      <c r="A353" s="354" t="s">
        <v>217</v>
      </c>
      <c r="B353" s="315" t="s">
        <v>80</v>
      </c>
      <c r="C353" s="315" t="s">
        <v>8</v>
      </c>
      <c r="D353" s="315" t="s">
        <v>29</v>
      </c>
      <c r="E353" s="315" t="s">
        <v>30</v>
      </c>
      <c r="F353" s="315" t="s">
        <v>31</v>
      </c>
      <c r="G353" s="355">
        <v>12</v>
      </c>
      <c r="H353" s="315" t="s">
        <v>32</v>
      </c>
      <c r="I353" s="329">
        <v>1</v>
      </c>
      <c r="J353" s="329">
        <f>$Y$27</f>
        <v>0.1</v>
      </c>
      <c r="K353" s="330">
        <v>0</v>
      </c>
      <c r="L353" s="338">
        <f t="shared" si="220"/>
        <v>2.7777777777777776E-2</v>
      </c>
      <c r="M353" s="339">
        <f t="shared" si="221"/>
        <v>0</v>
      </c>
      <c r="N353" s="552">
        <v>2</v>
      </c>
      <c r="O353" s="543">
        <f>N353</f>
        <v>2</v>
      </c>
      <c r="P353" s="544">
        <v>0</v>
      </c>
      <c r="Q353" s="552">
        <v>2</v>
      </c>
      <c r="R353" s="543">
        <f>Q353</f>
        <v>2</v>
      </c>
      <c r="S353" s="544">
        <v>0</v>
      </c>
      <c r="T353" s="356">
        <f t="shared" si="222"/>
        <v>0.4</v>
      </c>
      <c r="U353" s="336">
        <f t="shared" si="223"/>
        <v>0.2</v>
      </c>
      <c r="V353" s="334">
        <f t="shared" si="224"/>
        <v>0.2</v>
      </c>
      <c r="W353" s="357">
        <f t="shared" si="225"/>
        <v>0.4</v>
      </c>
    </row>
    <row r="354" spans="1:23" outlineLevel="1">
      <c r="A354" s="354"/>
      <c r="B354" s="315"/>
      <c r="C354" s="315" t="s">
        <v>663</v>
      </c>
      <c r="D354" s="315"/>
      <c r="E354" s="315"/>
      <c r="F354" s="315"/>
      <c r="G354" s="355"/>
      <c r="H354" s="315"/>
      <c r="I354" s="346"/>
      <c r="J354" s="329"/>
      <c r="K354" s="330"/>
      <c r="L354" s="338"/>
      <c r="M354" s="339"/>
      <c r="N354" s="310"/>
      <c r="O354" s="333"/>
      <c r="P354" s="334"/>
      <c r="Q354" s="310"/>
      <c r="R354" s="333"/>
      <c r="S354" s="334"/>
      <c r="T354" s="356"/>
      <c r="U354" s="336">
        <f>SUBTOTAL(9,U332:U353)</f>
        <v>12.334999999999997</v>
      </c>
      <c r="V354" s="334">
        <f>SUBTOTAL(9,V332:V353)</f>
        <v>53.180000000000007</v>
      </c>
      <c r="W354" s="357">
        <f>SUBTOTAL(9,W332:W353)</f>
        <v>65.515000000000015</v>
      </c>
    </row>
    <row r="355" spans="1:23" outlineLevel="2">
      <c r="A355" s="354" t="s">
        <v>160</v>
      </c>
      <c r="B355" s="315" t="s">
        <v>3</v>
      </c>
      <c r="C355" s="315" t="s">
        <v>43</v>
      </c>
      <c r="D355" s="315" t="s">
        <v>218</v>
      </c>
      <c r="E355" s="315" t="s">
        <v>219</v>
      </c>
      <c r="F355" s="315" t="s">
        <v>220</v>
      </c>
      <c r="G355" s="355">
        <v>6</v>
      </c>
      <c r="H355" s="315" t="s">
        <v>221</v>
      </c>
      <c r="I355" s="346">
        <v>0.125</v>
      </c>
      <c r="J355" s="329">
        <f>I355*13.5</f>
        <v>1.6875</v>
      </c>
      <c r="K355" s="330">
        <f>I355*4.5</f>
        <v>0.5625</v>
      </c>
      <c r="L355" s="338">
        <f t="shared" ref="L355:L365" si="230">J355*10/3/G355</f>
        <v>0.9375</v>
      </c>
      <c r="M355" s="339">
        <f t="shared" ref="M355:M365" si="231">K355*10/3/G355</f>
        <v>0.3125</v>
      </c>
      <c r="N355" s="677">
        <v>80</v>
      </c>
      <c r="O355" s="563">
        <v>1.5</v>
      </c>
      <c r="P355" s="674">
        <v>4</v>
      </c>
      <c r="Q355" s="552">
        <v>5</v>
      </c>
      <c r="R355" s="543">
        <v>0.33</v>
      </c>
      <c r="S355" s="561">
        <v>0.25</v>
      </c>
      <c r="T355" s="356">
        <f t="shared" ref="T355:T365" si="232">J355*(O355+R355)+K355*(P355+S355)</f>
        <v>5.4787499999999998</v>
      </c>
      <c r="U355" s="336">
        <f t="shared" ref="U355:U365" si="233">J355*O355+K355*P355</f>
        <v>4.78125</v>
      </c>
      <c r="V355" s="334">
        <f t="shared" ref="V355:V365" si="234">J355*R355+K355*S355</f>
        <v>0.69750000000000001</v>
      </c>
      <c r="W355" s="357">
        <f t="shared" ref="W355:W365" si="235">T355</f>
        <v>5.4787499999999998</v>
      </c>
    </row>
    <row r="356" spans="1:23" outlineLevel="2">
      <c r="A356" s="354" t="s">
        <v>217</v>
      </c>
      <c r="B356" s="315" t="s">
        <v>3</v>
      </c>
      <c r="C356" s="315" t="s">
        <v>43</v>
      </c>
      <c r="D356" s="315" t="s">
        <v>218</v>
      </c>
      <c r="E356" s="315" t="s">
        <v>219</v>
      </c>
      <c r="F356" s="315" t="s">
        <v>220</v>
      </c>
      <c r="G356" s="355">
        <v>6</v>
      </c>
      <c r="H356" s="315" t="s">
        <v>221</v>
      </c>
      <c r="I356" s="329">
        <v>0.10539999999999999</v>
      </c>
      <c r="J356" s="329">
        <f>I356*13.5</f>
        <v>1.4228999999999998</v>
      </c>
      <c r="K356" s="330">
        <f>I356*4.5</f>
        <v>0.47429999999999994</v>
      </c>
      <c r="L356" s="338">
        <f t="shared" si="230"/>
        <v>0.79049999999999987</v>
      </c>
      <c r="M356" s="339">
        <f t="shared" si="231"/>
        <v>0.26349999999999996</v>
      </c>
      <c r="N356" s="677">
        <v>80</v>
      </c>
      <c r="O356" s="563">
        <v>1.5</v>
      </c>
      <c r="P356" s="674">
        <v>4</v>
      </c>
      <c r="Q356" s="552">
        <v>5</v>
      </c>
      <c r="R356" s="543">
        <v>0.33</v>
      </c>
      <c r="S356" s="561">
        <v>0.25</v>
      </c>
      <c r="T356" s="356">
        <f t="shared" si="232"/>
        <v>4.6196819999999992</v>
      </c>
      <c r="U356" s="336">
        <f t="shared" si="233"/>
        <v>4.0315499999999993</v>
      </c>
      <c r="V356" s="334">
        <f t="shared" si="234"/>
        <v>0.58813199999999988</v>
      </c>
      <c r="W356" s="357">
        <f t="shared" si="235"/>
        <v>4.6196819999999992</v>
      </c>
    </row>
    <row r="357" spans="1:23" outlineLevel="2">
      <c r="A357" s="354" t="s">
        <v>296</v>
      </c>
      <c r="B357" s="315" t="s">
        <v>3</v>
      </c>
      <c r="C357" s="315" t="s">
        <v>43</v>
      </c>
      <c r="D357" s="315" t="s">
        <v>218</v>
      </c>
      <c r="E357" s="315" t="s">
        <v>219</v>
      </c>
      <c r="F357" s="315" t="s">
        <v>220</v>
      </c>
      <c r="G357" s="355">
        <v>6</v>
      </c>
      <c r="H357" s="315" t="s">
        <v>221</v>
      </c>
      <c r="I357" s="329">
        <v>0.28920000000000001</v>
      </c>
      <c r="J357" s="329">
        <f>I357*13.5</f>
        <v>3.9042000000000003</v>
      </c>
      <c r="K357" s="330">
        <f>I357*4.5</f>
        <v>1.3014000000000001</v>
      </c>
      <c r="L357" s="338">
        <f t="shared" si="230"/>
        <v>2.169</v>
      </c>
      <c r="M357" s="339">
        <f t="shared" si="231"/>
        <v>0.72299999999999998</v>
      </c>
      <c r="N357" s="677">
        <v>80</v>
      </c>
      <c r="O357" s="563">
        <v>1.5</v>
      </c>
      <c r="P357" s="674">
        <v>4</v>
      </c>
      <c r="Q357" s="552">
        <v>5</v>
      </c>
      <c r="R357" s="543">
        <v>0.33</v>
      </c>
      <c r="S357" s="561">
        <v>0.25</v>
      </c>
      <c r="T357" s="356">
        <f t="shared" si="232"/>
        <v>12.675636000000001</v>
      </c>
      <c r="U357" s="336">
        <f t="shared" si="233"/>
        <v>11.061900000000001</v>
      </c>
      <c r="V357" s="334">
        <f t="shared" si="234"/>
        <v>1.6137360000000003</v>
      </c>
      <c r="W357" s="357">
        <f t="shared" si="235"/>
        <v>12.675636000000001</v>
      </c>
    </row>
    <row r="358" spans="1:23" outlineLevel="2">
      <c r="A358" s="354" t="s">
        <v>375</v>
      </c>
      <c r="B358" s="315" t="s">
        <v>3</v>
      </c>
      <c r="C358" s="315" t="s">
        <v>43</v>
      </c>
      <c r="D358" s="315" t="s">
        <v>218</v>
      </c>
      <c r="E358" s="315" t="s">
        <v>219</v>
      </c>
      <c r="F358" s="315" t="s">
        <v>220</v>
      </c>
      <c r="G358" s="355">
        <v>6</v>
      </c>
      <c r="H358" s="315" t="s">
        <v>221</v>
      </c>
      <c r="I358" s="329">
        <v>0.10539999999999999</v>
      </c>
      <c r="J358" s="329">
        <f>I358*13.5</f>
        <v>1.4228999999999998</v>
      </c>
      <c r="K358" s="330">
        <f>I358*4.5</f>
        <v>0.47429999999999994</v>
      </c>
      <c r="L358" s="338">
        <f t="shared" si="230"/>
        <v>0.79049999999999987</v>
      </c>
      <c r="M358" s="339">
        <f t="shared" si="231"/>
        <v>0.26349999999999996</v>
      </c>
      <c r="N358" s="677">
        <v>80</v>
      </c>
      <c r="O358" s="563">
        <v>1.5</v>
      </c>
      <c r="P358" s="674">
        <v>4</v>
      </c>
      <c r="Q358" s="552">
        <v>5</v>
      </c>
      <c r="R358" s="543">
        <v>0.33</v>
      </c>
      <c r="S358" s="561">
        <v>0.25</v>
      </c>
      <c r="T358" s="356">
        <f t="shared" si="232"/>
        <v>4.6196819999999992</v>
      </c>
      <c r="U358" s="336">
        <f t="shared" si="233"/>
        <v>4.0315499999999993</v>
      </c>
      <c r="V358" s="334">
        <f t="shared" si="234"/>
        <v>0.58813199999999988</v>
      </c>
      <c r="W358" s="357">
        <f t="shared" si="235"/>
        <v>4.6196819999999992</v>
      </c>
    </row>
    <row r="359" spans="1:23" outlineLevel="2">
      <c r="A359" s="354" t="s">
        <v>458</v>
      </c>
      <c r="B359" s="315" t="s">
        <v>3</v>
      </c>
      <c r="C359" s="315" t="s">
        <v>43</v>
      </c>
      <c r="D359" s="315" t="s">
        <v>218</v>
      </c>
      <c r="E359" s="315" t="s">
        <v>219</v>
      </c>
      <c r="F359" s="315" t="s">
        <v>220</v>
      </c>
      <c r="G359" s="355">
        <v>6</v>
      </c>
      <c r="H359" s="315" t="s">
        <v>221</v>
      </c>
      <c r="I359" s="329">
        <v>0.375</v>
      </c>
      <c r="J359" s="329">
        <f>I359*13.5</f>
        <v>5.0625</v>
      </c>
      <c r="K359" s="330">
        <f>I359*4.5</f>
        <v>1.6875</v>
      </c>
      <c r="L359" s="338">
        <f t="shared" si="230"/>
        <v>2.8125</v>
      </c>
      <c r="M359" s="339">
        <f t="shared" si="231"/>
        <v>0.9375</v>
      </c>
      <c r="N359" s="677">
        <v>80</v>
      </c>
      <c r="O359" s="563">
        <v>1.5</v>
      </c>
      <c r="P359" s="674">
        <v>4</v>
      </c>
      <c r="Q359" s="552">
        <v>5</v>
      </c>
      <c r="R359" s="543">
        <v>0.33</v>
      </c>
      <c r="S359" s="561">
        <v>0.25</v>
      </c>
      <c r="T359" s="356">
        <f t="shared" si="232"/>
        <v>16.436250000000001</v>
      </c>
      <c r="U359" s="336">
        <f t="shared" si="233"/>
        <v>14.34375</v>
      </c>
      <c r="V359" s="334">
        <f t="shared" si="234"/>
        <v>2.0925000000000002</v>
      </c>
      <c r="W359" s="357">
        <f t="shared" si="235"/>
        <v>16.436250000000001</v>
      </c>
    </row>
    <row r="360" spans="1:23" outlineLevel="2">
      <c r="A360" s="354" t="s">
        <v>335</v>
      </c>
      <c r="B360" s="315" t="s">
        <v>3</v>
      </c>
      <c r="C360" s="315" t="s">
        <v>43</v>
      </c>
      <c r="D360" s="315" t="s">
        <v>336</v>
      </c>
      <c r="E360" s="315" t="s">
        <v>337</v>
      </c>
      <c r="F360" s="315" t="s">
        <v>338</v>
      </c>
      <c r="G360" s="355">
        <v>6</v>
      </c>
      <c r="H360" s="315" t="s">
        <v>42</v>
      </c>
      <c r="I360" s="329">
        <v>1</v>
      </c>
      <c r="J360" s="329">
        <v>9</v>
      </c>
      <c r="K360" s="330">
        <v>9</v>
      </c>
      <c r="L360" s="338">
        <f t="shared" si="230"/>
        <v>5</v>
      </c>
      <c r="M360" s="339">
        <f t="shared" si="231"/>
        <v>5</v>
      </c>
      <c r="N360" s="677">
        <v>80</v>
      </c>
      <c r="O360" s="563">
        <v>1.5</v>
      </c>
      <c r="P360" s="674">
        <v>4</v>
      </c>
      <c r="Q360" s="552">
        <v>10</v>
      </c>
      <c r="R360" s="543">
        <v>0.33</v>
      </c>
      <c r="S360" s="561">
        <v>0.5</v>
      </c>
      <c r="T360" s="356">
        <f t="shared" si="232"/>
        <v>56.97</v>
      </c>
      <c r="U360" s="336">
        <f t="shared" si="233"/>
        <v>49.5</v>
      </c>
      <c r="V360" s="334">
        <f t="shared" si="234"/>
        <v>7.4700000000000006</v>
      </c>
      <c r="W360" s="357">
        <f t="shared" si="235"/>
        <v>56.97</v>
      </c>
    </row>
    <row r="361" spans="1:23" outlineLevel="2">
      <c r="A361" s="326" t="s">
        <v>541</v>
      </c>
      <c r="B361" s="315" t="s">
        <v>3</v>
      </c>
      <c r="C361" s="315" t="s">
        <v>43</v>
      </c>
      <c r="D361" s="315" t="s">
        <v>433</v>
      </c>
      <c r="E361" s="315" t="s">
        <v>434</v>
      </c>
      <c r="F361" s="315" t="s">
        <v>435</v>
      </c>
      <c r="G361" s="355">
        <v>6</v>
      </c>
      <c r="H361" s="315" t="s">
        <v>42</v>
      </c>
      <c r="I361" s="329">
        <v>1</v>
      </c>
      <c r="J361" s="329">
        <v>18</v>
      </c>
      <c r="K361" s="330">
        <v>0</v>
      </c>
      <c r="L361" s="338">
        <f t="shared" si="230"/>
        <v>10</v>
      </c>
      <c r="M361" s="339">
        <f t="shared" si="231"/>
        <v>0</v>
      </c>
      <c r="N361" s="559">
        <v>112</v>
      </c>
      <c r="O361" s="563">
        <v>2</v>
      </c>
      <c r="P361" s="544">
        <v>0</v>
      </c>
      <c r="Q361" s="552">
        <v>20</v>
      </c>
      <c r="R361" s="543">
        <v>0.5</v>
      </c>
      <c r="S361" s="544">
        <v>0</v>
      </c>
      <c r="T361" s="356">
        <f t="shared" si="232"/>
        <v>45</v>
      </c>
      <c r="U361" s="336">
        <f t="shared" si="233"/>
        <v>36</v>
      </c>
      <c r="V361" s="334">
        <f t="shared" si="234"/>
        <v>9</v>
      </c>
      <c r="W361" s="357">
        <f t="shared" si="235"/>
        <v>45</v>
      </c>
    </row>
    <row r="362" spans="1:23" outlineLevel="2">
      <c r="A362" s="326" t="s">
        <v>541</v>
      </c>
      <c r="B362" s="315" t="s">
        <v>3</v>
      </c>
      <c r="C362" s="315" t="s">
        <v>43</v>
      </c>
      <c r="D362" s="315" t="s">
        <v>433</v>
      </c>
      <c r="E362" s="315" t="s">
        <v>434</v>
      </c>
      <c r="F362" s="315" t="s">
        <v>539</v>
      </c>
      <c r="G362" s="355">
        <v>6</v>
      </c>
      <c r="H362" s="315" t="s">
        <v>42</v>
      </c>
      <c r="I362" s="329">
        <v>1</v>
      </c>
      <c r="J362" s="329">
        <v>0</v>
      </c>
      <c r="K362" s="330">
        <v>2.25</v>
      </c>
      <c r="L362" s="338">
        <f t="shared" si="230"/>
        <v>0</v>
      </c>
      <c r="M362" s="339">
        <f t="shared" si="231"/>
        <v>1.25</v>
      </c>
      <c r="N362" s="552">
        <v>30</v>
      </c>
      <c r="O362" s="543">
        <v>0</v>
      </c>
      <c r="P362" s="544">
        <v>3</v>
      </c>
      <c r="Q362" s="552">
        <v>0</v>
      </c>
      <c r="R362" s="543">
        <v>0</v>
      </c>
      <c r="S362" s="544">
        <v>0</v>
      </c>
      <c r="T362" s="356">
        <f t="shared" si="232"/>
        <v>6.75</v>
      </c>
      <c r="U362" s="336">
        <f t="shared" si="233"/>
        <v>6.75</v>
      </c>
      <c r="V362" s="334">
        <f t="shared" si="234"/>
        <v>0</v>
      </c>
      <c r="W362" s="357">
        <f t="shared" si="235"/>
        <v>6.75</v>
      </c>
    </row>
    <row r="363" spans="1:23" outlineLevel="2">
      <c r="A363" s="354" t="s">
        <v>296</v>
      </c>
      <c r="B363" s="315" t="s">
        <v>3</v>
      </c>
      <c r="C363" s="315" t="s">
        <v>43</v>
      </c>
      <c r="D363" s="315" t="s">
        <v>297</v>
      </c>
      <c r="E363" s="315" t="s">
        <v>298</v>
      </c>
      <c r="F363" s="315" t="s">
        <v>299</v>
      </c>
      <c r="G363" s="355">
        <v>6</v>
      </c>
      <c r="H363" s="315" t="s">
        <v>42</v>
      </c>
      <c r="I363" s="329">
        <v>1</v>
      </c>
      <c r="J363" s="329">
        <v>9</v>
      </c>
      <c r="K363" s="330">
        <v>9</v>
      </c>
      <c r="L363" s="338">
        <f t="shared" si="230"/>
        <v>5</v>
      </c>
      <c r="M363" s="339">
        <f t="shared" si="231"/>
        <v>5</v>
      </c>
      <c r="N363" s="677">
        <v>80</v>
      </c>
      <c r="O363" s="563">
        <v>1.5</v>
      </c>
      <c r="P363" s="743">
        <v>5</v>
      </c>
      <c r="Q363" s="552">
        <v>20</v>
      </c>
      <c r="R363" s="543">
        <v>0.5</v>
      </c>
      <c r="S363" s="544">
        <v>1</v>
      </c>
      <c r="T363" s="356">
        <f t="shared" si="232"/>
        <v>72</v>
      </c>
      <c r="U363" s="336">
        <f t="shared" si="233"/>
        <v>58.5</v>
      </c>
      <c r="V363" s="334">
        <f t="shared" si="234"/>
        <v>13.5</v>
      </c>
      <c r="W363" s="357">
        <f t="shared" si="235"/>
        <v>72</v>
      </c>
    </row>
    <row r="364" spans="1:23" outlineLevel="2">
      <c r="A364" s="326" t="s">
        <v>542</v>
      </c>
      <c r="B364" s="315" t="s">
        <v>3</v>
      </c>
      <c r="C364" s="315" t="s">
        <v>43</v>
      </c>
      <c r="D364" s="315" t="s">
        <v>326</v>
      </c>
      <c r="E364" s="315" t="s">
        <v>327</v>
      </c>
      <c r="F364" s="315" t="s">
        <v>328</v>
      </c>
      <c r="G364" s="355">
        <v>6</v>
      </c>
      <c r="H364" s="315" t="s">
        <v>42</v>
      </c>
      <c r="I364" s="329">
        <v>1</v>
      </c>
      <c r="J364" s="329">
        <v>15.75</v>
      </c>
      <c r="K364" s="330">
        <v>2.25</v>
      </c>
      <c r="L364" s="338">
        <f t="shared" si="230"/>
        <v>8.75</v>
      </c>
      <c r="M364" s="339">
        <f t="shared" si="231"/>
        <v>1.25</v>
      </c>
      <c r="N364" s="677">
        <v>100</v>
      </c>
      <c r="O364" s="563">
        <v>1.5</v>
      </c>
      <c r="P364" s="674">
        <v>5</v>
      </c>
      <c r="Q364" s="552">
        <v>20</v>
      </c>
      <c r="R364" s="543">
        <v>0.5</v>
      </c>
      <c r="S364" s="544">
        <v>1</v>
      </c>
      <c r="T364" s="356">
        <f t="shared" si="232"/>
        <v>45</v>
      </c>
      <c r="U364" s="336">
        <f t="shared" si="233"/>
        <v>34.875</v>
      </c>
      <c r="V364" s="334">
        <f t="shared" si="234"/>
        <v>10.125</v>
      </c>
      <c r="W364" s="357">
        <f t="shared" si="235"/>
        <v>45</v>
      </c>
    </row>
    <row r="365" spans="1:23" outlineLevel="2">
      <c r="A365" s="326" t="s">
        <v>542</v>
      </c>
      <c r="B365" s="315" t="s">
        <v>3</v>
      </c>
      <c r="C365" s="315" t="s">
        <v>43</v>
      </c>
      <c r="D365" s="315" t="s">
        <v>326</v>
      </c>
      <c r="E365" s="315" t="s">
        <v>327</v>
      </c>
      <c r="F365" s="315" t="s">
        <v>540</v>
      </c>
      <c r="G365" s="355">
        <v>6</v>
      </c>
      <c r="H365" s="315" t="s">
        <v>42</v>
      </c>
      <c r="I365" s="329">
        <v>1</v>
      </c>
      <c r="J365" s="329">
        <v>0</v>
      </c>
      <c r="K365" s="330">
        <v>2.25</v>
      </c>
      <c r="L365" s="338">
        <f t="shared" si="230"/>
        <v>0</v>
      </c>
      <c r="M365" s="339">
        <f t="shared" si="231"/>
        <v>1.25</v>
      </c>
      <c r="N365" s="552">
        <v>20</v>
      </c>
      <c r="O365" s="543">
        <v>0</v>
      </c>
      <c r="P365" s="544">
        <v>2</v>
      </c>
      <c r="Q365" s="552">
        <v>0</v>
      </c>
      <c r="R365" s="543">
        <v>0</v>
      </c>
      <c r="S365" s="544">
        <v>0</v>
      </c>
      <c r="T365" s="356">
        <f t="shared" si="232"/>
        <v>4.5</v>
      </c>
      <c r="U365" s="336">
        <f t="shared" si="233"/>
        <v>4.5</v>
      </c>
      <c r="V365" s="334">
        <f t="shared" si="234"/>
        <v>0</v>
      </c>
      <c r="W365" s="357">
        <f t="shared" si="235"/>
        <v>4.5</v>
      </c>
    </row>
    <row r="366" spans="1:23" outlineLevel="1">
      <c r="A366" s="326"/>
      <c r="B366" s="315"/>
      <c r="C366" s="315" t="s">
        <v>656</v>
      </c>
      <c r="D366" s="315"/>
      <c r="E366" s="315"/>
      <c r="F366" s="315"/>
      <c r="G366" s="355"/>
      <c r="H366" s="315"/>
      <c r="I366" s="329"/>
      <c r="J366" s="329"/>
      <c r="K366" s="330"/>
      <c r="L366" s="338"/>
      <c r="M366" s="339"/>
      <c r="N366" s="310"/>
      <c r="O366" s="333"/>
      <c r="P366" s="334"/>
      <c r="Q366" s="310"/>
      <c r="R366" s="333"/>
      <c r="S366" s="334"/>
      <c r="T366" s="356"/>
      <c r="U366" s="336">
        <f>SUBTOTAL(9,U355:U365)</f>
        <v>228.375</v>
      </c>
      <c r="V366" s="334">
        <f>SUBTOTAL(9,V355:V365)</f>
        <v>45.674999999999997</v>
      </c>
      <c r="W366" s="357">
        <f>SUBTOTAL(9,W355:W365)</f>
        <v>274.05</v>
      </c>
    </row>
    <row r="367" spans="1:23" outlineLevel="2">
      <c r="A367" s="354" t="s">
        <v>300</v>
      </c>
      <c r="B367" s="315" t="s">
        <v>3</v>
      </c>
      <c r="C367" s="315" t="s">
        <v>14</v>
      </c>
      <c r="D367" s="315" t="s">
        <v>301</v>
      </c>
      <c r="E367" s="315" t="s">
        <v>302</v>
      </c>
      <c r="F367" s="315" t="s">
        <v>303</v>
      </c>
      <c r="G367" s="355">
        <v>6</v>
      </c>
      <c r="H367" s="315" t="s">
        <v>42</v>
      </c>
      <c r="I367" s="329">
        <v>1</v>
      </c>
      <c r="J367" s="329">
        <v>9</v>
      </c>
      <c r="K367" s="330">
        <v>9</v>
      </c>
      <c r="L367" s="338">
        <f>J367*10/3/G367</f>
        <v>5</v>
      </c>
      <c r="M367" s="339">
        <f>K367*10/3/G367</f>
        <v>5</v>
      </c>
      <c r="N367" s="552">
        <v>30</v>
      </c>
      <c r="O367" s="543">
        <v>0.4</v>
      </c>
      <c r="P367" s="544">
        <v>1.5</v>
      </c>
      <c r="Q367" s="552">
        <v>60</v>
      </c>
      <c r="R367" s="543">
        <v>1</v>
      </c>
      <c r="S367" s="544">
        <v>3</v>
      </c>
      <c r="T367" s="356">
        <f>J367*(O367+R367)+K367*(P367+S367)</f>
        <v>53.1</v>
      </c>
      <c r="U367" s="336">
        <f>J367*O367+K367*P367</f>
        <v>17.100000000000001</v>
      </c>
      <c r="V367" s="334">
        <f>J367*R367+K367*S367</f>
        <v>36</v>
      </c>
      <c r="W367" s="357">
        <f>T367</f>
        <v>53.1</v>
      </c>
    </row>
    <row r="368" spans="1:23" outlineLevel="2">
      <c r="A368" s="326" t="s">
        <v>541</v>
      </c>
      <c r="B368" s="315" t="s">
        <v>3</v>
      </c>
      <c r="C368" s="315" t="s">
        <v>14</v>
      </c>
      <c r="D368" s="315" t="s">
        <v>436</v>
      </c>
      <c r="E368" s="315" t="s">
        <v>437</v>
      </c>
      <c r="F368" s="315" t="s">
        <v>438</v>
      </c>
      <c r="G368" s="355">
        <v>6</v>
      </c>
      <c r="H368" s="315" t="s">
        <v>42</v>
      </c>
      <c r="I368" s="329">
        <v>1</v>
      </c>
      <c r="J368" s="329">
        <v>15.75</v>
      </c>
      <c r="K368" s="330">
        <v>2.25</v>
      </c>
      <c r="L368" s="338">
        <f>J368*10/3/G368</f>
        <v>8.75</v>
      </c>
      <c r="M368" s="339">
        <f>K368*10/3/G368</f>
        <v>1.25</v>
      </c>
      <c r="N368" s="552">
        <v>20</v>
      </c>
      <c r="O368" s="543">
        <v>0.34</v>
      </c>
      <c r="P368" s="544">
        <v>1</v>
      </c>
      <c r="Q368" s="677">
        <v>80</v>
      </c>
      <c r="R368" s="563">
        <v>1</v>
      </c>
      <c r="S368" s="674">
        <v>4</v>
      </c>
      <c r="T368" s="356">
        <f>J368*(O368+R368)+K368*(P368+S368)</f>
        <v>32.355000000000004</v>
      </c>
      <c r="U368" s="336">
        <f>J368*O368+K368*P368</f>
        <v>7.6050000000000004</v>
      </c>
      <c r="V368" s="334">
        <f>J368*R368+K368*S368</f>
        <v>24.75</v>
      </c>
      <c r="W368" s="357">
        <f>T368</f>
        <v>32.355000000000004</v>
      </c>
    </row>
    <row r="369" spans="1:26" outlineLevel="2">
      <c r="A369" s="326" t="s">
        <v>541</v>
      </c>
      <c r="B369" s="315" t="s">
        <v>3</v>
      </c>
      <c r="C369" s="315" t="s">
        <v>14</v>
      </c>
      <c r="D369" s="315" t="s">
        <v>439</v>
      </c>
      <c r="E369" s="315" t="s">
        <v>440</v>
      </c>
      <c r="F369" s="315" t="s">
        <v>441</v>
      </c>
      <c r="G369" s="355">
        <v>6</v>
      </c>
      <c r="H369" s="315" t="s">
        <v>42</v>
      </c>
      <c r="I369" s="329">
        <v>1</v>
      </c>
      <c r="J369" s="329">
        <v>15.75</v>
      </c>
      <c r="K369" s="330">
        <v>2.25</v>
      </c>
      <c r="L369" s="338">
        <f>J369*10/3/G369</f>
        <v>8.75</v>
      </c>
      <c r="M369" s="339">
        <f>K369*10/3/G369</f>
        <v>1.25</v>
      </c>
      <c r="N369" s="552">
        <v>40</v>
      </c>
      <c r="O369" s="543">
        <v>1</v>
      </c>
      <c r="P369" s="544">
        <v>2</v>
      </c>
      <c r="Q369" s="552">
        <v>80</v>
      </c>
      <c r="R369" s="563">
        <v>1</v>
      </c>
      <c r="S369" s="544">
        <v>4</v>
      </c>
      <c r="T369" s="356">
        <f>J369*(O369+R369)+K369*(P369+S369)</f>
        <v>45</v>
      </c>
      <c r="U369" s="336">
        <f>J369*O369+K369*P369</f>
        <v>20.25</v>
      </c>
      <c r="V369" s="334">
        <f>J369*R369+K369*S369</f>
        <v>24.75</v>
      </c>
      <c r="W369" s="357">
        <f>T369</f>
        <v>45</v>
      </c>
    </row>
    <row r="370" spans="1:26" outlineLevel="2">
      <c r="A370" s="326" t="s">
        <v>542</v>
      </c>
      <c r="B370" s="315" t="s">
        <v>3</v>
      </c>
      <c r="C370" s="315" t="s">
        <v>14</v>
      </c>
      <c r="D370" s="315" t="s">
        <v>329</v>
      </c>
      <c r="E370" s="315" t="s">
        <v>330</v>
      </c>
      <c r="F370" s="315" t="s">
        <v>331</v>
      </c>
      <c r="G370" s="355">
        <v>6</v>
      </c>
      <c r="H370" s="315" t="s">
        <v>42</v>
      </c>
      <c r="I370" s="329">
        <v>1</v>
      </c>
      <c r="J370" s="329">
        <v>15.75</v>
      </c>
      <c r="K370" s="330">
        <v>2.25</v>
      </c>
      <c r="L370" s="338">
        <f>J370*10/3/G370</f>
        <v>8.75</v>
      </c>
      <c r="M370" s="339">
        <f>K370*10/3/G370</f>
        <v>1.25</v>
      </c>
      <c r="N370" s="552">
        <v>30</v>
      </c>
      <c r="O370" s="543">
        <v>0.4</v>
      </c>
      <c r="P370" s="544">
        <v>1.5</v>
      </c>
      <c r="Q370" s="552">
        <v>60</v>
      </c>
      <c r="R370" s="543">
        <v>1</v>
      </c>
      <c r="S370" s="544">
        <v>3</v>
      </c>
      <c r="T370" s="356">
        <f>J370*(O370+R370)+K370*(P370+S370)</f>
        <v>32.174999999999997</v>
      </c>
      <c r="U370" s="336">
        <f>J370*O370+K370*P370</f>
        <v>9.6750000000000007</v>
      </c>
      <c r="V370" s="334">
        <f>J370*R370+K370*S370</f>
        <v>22.5</v>
      </c>
      <c r="W370" s="357">
        <f>T370</f>
        <v>32.174999999999997</v>
      </c>
    </row>
    <row r="371" spans="1:26" outlineLevel="2">
      <c r="A371" s="354" t="s">
        <v>74</v>
      </c>
      <c r="B371" s="315" t="s">
        <v>3</v>
      </c>
      <c r="C371" s="315" t="s">
        <v>14</v>
      </c>
      <c r="D371" s="315" t="s">
        <v>76</v>
      </c>
      <c r="E371" s="315" t="s">
        <v>77</v>
      </c>
      <c r="F371" s="315" t="s">
        <v>78</v>
      </c>
      <c r="G371" s="355">
        <v>6</v>
      </c>
      <c r="H371" s="315" t="s">
        <v>79</v>
      </c>
      <c r="I371" s="329">
        <v>1</v>
      </c>
      <c r="J371" s="329">
        <v>9</v>
      </c>
      <c r="K371" s="330">
        <v>9</v>
      </c>
      <c r="L371" s="338">
        <f>J371*10/3/G371</f>
        <v>5</v>
      </c>
      <c r="M371" s="339">
        <f>K371*10/3/G371</f>
        <v>5</v>
      </c>
      <c r="N371" s="552">
        <v>30</v>
      </c>
      <c r="O371" s="543">
        <v>0.34</v>
      </c>
      <c r="P371" s="544">
        <v>2</v>
      </c>
      <c r="Q371" s="559">
        <v>60</v>
      </c>
      <c r="R371" s="543">
        <v>1</v>
      </c>
      <c r="S371" s="674">
        <v>5</v>
      </c>
      <c r="T371" s="356">
        <f>J371*(O371+R371)+K371*(P371+S371)</f>
        <v>75.06</v>
      </c>
      <c r="U371" s="336">
        <f>J371*O371+K371*P371</f>
        <v>21.06</v>
      </c>
      <c r="V371" s="334">
        <f>J371*R371+K371*S371</f>
        <v>54</v>
      </c>
      <c r="W371" s="357">
        <f>T371</f>
        <v>75.06</v>
      </c>
    </row>
    <row r="372" spans="1:26" outlineLevel="1">
      <c r="A372" s="354"/>
      <c r="B372" s="315"/>
      <c r="C372" s="315" t="s">
        <v>657</v>
      </c>
      <c r="D372" s="315"/>
      <c r="E372" s="315"/>
      <c r="F372" s="315"/>
      <c r="G372" s="355"/>
      <c r="H372" s="315"/>
      <c r="I372" s="329"/>
      <c r="J372" s="329"/>
      <c r="K372" s="330"/>
      <c r="L372" s="338"/>
      <c r="M372" s="339"/>
      <c r="N372" s="310"/>
      <c r="O372" s="333"/>
      <c r="P372" s="334"/>
      <c r="Q372" s="310"/>
      <c r="R372" s="333"/>
      <c r="S372" s="334"/>
      <c r="T372" s="356"/>
      <c r="U372" s="336">
        <f>SUBTOTAL(9,U367:U371)</f>
        <v>75.69</v>
      </c>
      <c r="V372" s="334">
        <f>SUBTOTAL(9,V367:V371)</f>
        <v>162</v>
      </c>
      <c r="W372" s="357">
        <f>SUBTOTAL(9,W367:W371)</f>
        <v>237.69</v>
      </c>
    </row>
    <row r="373" spans="1:26" outlineLevel="2">
      <c r="A373" s="354" t="s">
        <v>391</v>
      </c>
      <c r="B373" s="315" t="s">
        <v>3</v>
      </c>
      <c r="C373" s="315" t="s">
        <v>18</v>
      </c>
      <c r="D373" s="315" t="s">
        <v>392</v>
      </c>
      <c r="E373" s="315" t="s">
        <v>393</v>
      </c>
      <c r="F373" s="315" t="s">
        <v>394</v>
      </c>
      <c r="G373" s="355">
        <v>6</v>
      </c>
      <c r="H373" s="315" t="s">
        <v>42</v>
      </c>
      <c r="I373" s="329">
        <v>1</v>
      </c>
      <c r="J373" s="329">
        <v>9</v>
      </c>
      <c r="K373" s="330">
        <v>9</v>
      </c>
      <c r="L373" s="338">
        <f>J373*10/3/G373</f>
        <v>5</v>
      </c>
      <c r="M373" s="339">
        <f>K373*10/3/G373</f>
        <v>5</v>
      </c>
      <c r="N373" s="552">
        <v>30</v>
      </c>
      <c r="O373" s="543">
        <v>1</v>
      </c>
      <c r="P373" s="544">
        <v>1</v>
      </c>
      <c r="Q373" s="310">
        <v>0</v>
      </c>
      <c r="R373" s="333">
        <v>0</v>
      </c>
      <c r="S373" s="334">
        <v>0</v>
      </c>
      <c r="T373" s="356">
        <f>J373*(O373+R373)+K373*(P373+S373)</f>
        <v>18</v>
      </c>
      <c r="U373" s="336">
        <f>J373*O373+K373*P373</f>
        <v>18</v>
      </c>
      <c r="V373" s="334">
        <f>J373*R373+K373*S373</f>
        <v>0</v>
      </c>
      <c r="W373" s="357">
        <f>T373</f>
        <v>18</v>
      </c>
    </row>
    <row r="374" spans="1:26" outlineLevel="2">
      <c r="A374" s="326" t="s">
        <v>541</v>
      </c>
      <c r="B374" s="315" t="s">
        <v>3</v>
      </c>
      <c r="C374" s="315" t="s">
        <v>18</v>
      </c>
      <c r="D374" s="315" t="s">
        <v>442</v>
      </c>
      <c r="E374" s="315" t="s">
        <v>443</v>
      </c>
      <c r="F374" s="315" t="s">
        <v>444</v>
      </c>
      <c r="G374" s="355">
        <v>6</v>
      </c>
      <c r="H374" s="315" t="s">
        <v>42</v>
      </c>
      <c r="I374" s="329">
        <v>1</v>
      </c>
      <c r="J374" s="329">
        <v>13.5</v>
      </c>
      <c r="K374" s="330">
        <v>4.5</v>
      </c>
      <c r="L374" s="338">
        <f>J374*10/3/G374</f>
        <v>7.5</v>
      </c>
      <c r="M374" s="339">
        <f>K374*10/3/G374</f>
        <v>2.5</v>
      </c>
      <c r="N374" s="559">
        <v>80</v>
      </c>
      <c r="O374" s="543">
        <v>1.5</v>
      </c>
      <c r="P374" s="561">
        <v>4</v>
      </c>
      <c r="Q374" s="310">
        <v>0</v>
      </c>
      <c r="R374" s="333">
        <v>0</v>
      </c>
      <c r="S374" s="334">
        <v>0</v>
      </c>
      <c r="T374" s="356">
        <f>J374*(O374+R374)+K374*(P374+S374)</f>
        <v>38.25</v>
      </c>
      <c r="U374" s="336">
        <f>J374*O374+K374*P374</f>
        <v>38.25</v>
      </c>
      <c r="V374" s="334">
        <f>J374*R374+K374*S374</f>
        <v>0</v>
      </c>
      <c r="W374" s="357">
        <f>T374</f>
        <v>38.25</v>
      </c>
    </row>
    <row r="375" spans="1:26" outlineLevel="2">
      <c r="A375" s="354" t="s">
        <v>160</v>
      </c>
      <c r="B375" s="315" t="s">
        <v>3</v>
      </c>
      <c r="C375" s="315" t="s">
        <v>18</v>
      </c>
      <c r="D375" s="315" t="s">
        <v>161</v>
      </c>
      <c r="E375" s="315" t="s">
        <v>162</v>
      </c>
      <c r="F375" s="315" t="s">
        <v>163</v>
      </c>
      <c r="G375" s="355">
        <v>6</v>
      </c>
      <c r="H375" s="315" t="s">
        <v>79</v>
      </c>
      <c r="I375" s="329">
        <v>1</v>
      </c>
      <c r="J375" s="329">
        <v>13.5</v>
      </c>
      <c r="K375" s="330">
        <v>4.5</v>
      </c>
      <c r="L375" s="338">
        <f>J375*10/3/G375</f>
        <v>7.5</v>
      </c>
      <c r="M375" s="339">
        <f>K375*10/3/G375</f>
        <v>2.5</v>
      </c>
      <c r="N375" s="559">
        <v>48</v>
      </c>
      <c r="O375" s="563">
        <v>1</v>
      </c>
      <c r="P375" s="544">
        <v>4</v>
      </c>
      <c r="Q375" s="310">
        <v>0</v>
      </c>
      <c r="R375" s="333">
        <v>0</v>
      </c>
      <c r="S375" s="334">
        <v>0</v>
      </c>
      <c r="T375" s="356">
        <f>J375*(O375+R375)+K375*(P375+S375)</f>
        <v>31.5</v>
      </c>
      <c r="U375" s="336">
        <f>J375*O375+K375*P375</f>
        <v>31.5</v>
      </c>
      <c r="V375" s="334">
        <f>J375*R375+K375*S375</f>
        <v>0</v>
      </c>
      <c r="W375" s="357">
        <f>T375</f>
        <v>31.5</v>
      </c>
      <c r="Z375" s="53"/>
    </row>
    <row r="376" spans="1:26" outlineLevel="2">
      <c r="A376" s="354" t="s">
        <v>375</v>
      </c>
      <c r="B376" s="315" t="s">
        <v>3</v>
      </c>
      <c r="C376" s="315" t="s">
        <v>18</v>
      </c>
      <c r="D376" s="315" t="s">
        <v>376</v>
      </c>
      <c r="E376" s="315" t="s">
        <v>377</v>
      </c>
      <c r="F376" s="315" t="s">
        <v>378</v>
      </c>
      <c r="G376" s="355">
        <v>6</v>
      </c>
      <c r="H376" s="315" t="s">
        <v>79</v>
      </c>
      <c r="I376" s="329">
        <v>1</v>
      </c>
      <c r="J376" s="329">
        <v>15.75</v>
      </c>
      <c r="K376" s="330">
        <v>2.25</v>
      </c>
      <c r="L376" s="338">
        <f>J376*10/3/G376</f>
        <v>8.75</v>
      </c>
      <c r="M376" s="339">
        <f>K376*10/3/G376</f>
        <v>1.25</v>
      </c>
      <c r="N376" s="552">
        <v>60</v>
      </c>
      <c r="O376" s="563">
        <v>1</v>
      </c>
      <c r="P376" s="544">
        <v>4</v>
      </c>
      <c r="Q376" s="310">
        <v>0</v>
      </c>
      <c r="R376" s="333">
        <v>0</v>
      </c>
      <c r="S376" s="334">
        <v>0</v>
      </c>
      <c r="T376" s="356">
        <f>J376*(O376+R376)+K376*(P376+S376)</f>
        <v>24.75</v>
      </c>
      <c r="U376" s="336">
        <f>J376*O376+K376*P376</f>
        <v>24.75</v>
      </c>
      <c r="V376" s="334">
        <f>J376*R376+K376*S376</f>
        <v>0</v>
      </c>
      <c r="W376" s="357">
        <f>T376</f>
        <v>24.75</v>
      </c>
    </row>
    <row r="377" spans="1:26" outlineLevel="2">
      <c r="A377" s="354" t="s">
        <v>375</v>
      </c>
      <c r="B377" s="315" t="s">
        <v>3</v>
      </c>
      <c r="C377" s="315" t="s">
        <v>18</v>
      </c>
      <c r="D377" s="315" t="s">
        <v>379</v>
      </c>
      <c r="E377" s="315" t="s">
        <v>380</v>
      </c>
      <c r="F377" s="315" t="s">
        <v>381</v>
      </c>
      <c r="G377" s="355">
        <v>6</v>
      </c>
      <c r="H377" s="315" t="s">
        <v>79</v>
      </c>
      <c r="I377" s="329">
        <v>1</v>
      </c>
      <c r="J377" s="329">
        <v>15.75</v>
      </c>
      <c r="K377" s="330">
        <v>2.25</v>
      </c>
      <c r="L377" s="338">
        <f>J377*10/3/G377</f>
        <v>8.75</v>
      </c>
      <c r="M377" s="339">
        <f>K377*10/3/G377</f>
        <v>1.25</v>
      </c>
      <c r="N377" s="552">
        <v>75</v>
      </c>
      <c r="O377" s="563">
        <v>2</v>
      </c>
      <c r="P377" s="544">
        <v>5</v>
      </c>
      <c r="Q377" s="310">
        <v>0</v>
      </c>
      <c r="R377" s="333">
        <v>0</v>
      </c>
      <c r="S377" s="334">
        <v>0</v>
      </c>
      <c r="T377" s="356">
        <f>J377*(O377+R377)+K377*(P377+S377)</f>
        <v>42.75</v>
      </c>
      <c r="U377" s="336">
        <f>J377*O377+K377*P377</f>
        <v>42.75</v>
      </c>
      <c r="V377" s="334">
        <f>J377*R377+K377*S377</f>
        <v>0</v>
      </c>
      <c r="W377" s="357">
        <f>T377</f>
        <v>42.75</v>
      </c>
    </row>
    <row r="378" spans="1:26" outlineLevel="1">
      <c r="A378" s="354"/>
      <c r="B378" s="315"/>
      <c r="C378" s="315" t="s">
        <v>658</v>
      </c>
      <c r="D378" s="315"/>
      <c r="E378" s="315"/>
      <c r="F378" s="315"/>
      <c r="G378" s="355"/>
      <c r="H378" s="315"/>
      <c r="I378" s="329"/>
      <c r="J378" s="329"/>
      <c r="K378" s="330"/>
      <c r="L378" s="338"/>
      <c r="M378" s="339"/>
      <c r="N378" s="310"/>
      <c r="O378" s="333"/>
      <c r="P378" s="334"/>
      <c r="Q378" s="310"/>
      <c r="R378" s="333"/>
      <c r="S378" s="334"/>
      <c r="T378" s="356"/>
      <c r="U378" s="336">
        <f>SUBTOTAL(9,U373:U377)</f>
        <v>155.25</v>
      </c>
      <c r="V378" s="334">
        <f>SUBTOTAL(9,V373:V377)</f>
        <v>0</v>
      </c>
      <c r="W378" s="357">
        <f>SUBTOTAL(9,W373:W377)</f>
        <v>155.25</v>
      </c>
    </row>
    <row r="379" spans="1:26" outlineLevel="2">
      <c r="A379" s="354" t="s">
        <v>110</v>
      </c>
      <c r="B379" s="315" t="s">
        <v>3</v>
      </c>
      <c r="C379" s="315" t="s">
        <v>56</v>
      </c>
      <c r="D379" s="315" t="s">
        <v>111</v>
      </c>
      <c r="E379" s="315" t="s">
        <v>112</v>
      </c>
      <c r="F379" s="315" t="s">
        <v>113</v>
      </c>
      <c r="G379" s="355">
        <v>6</v>
      </c>
      <c r="H379" s="315" t="s">
        <v>79</v>
      </c>
      <c r="I379" s="329">
        <v>1</v>
      </c>
      <c r="J379" s="329">
        <v>6.75</v>
      </c>
      <c r="K379" s="330">
        <v>11.25</v>
      </c>
      <c r="L379" s="338">
        <f>J379*10/3/G379</f>
        <v>3.75</v>
      </c>
      <c r="M379" s="339">
        <f>K379*10/3/G379</f>
        <v>6.25</v>
      </c>
      <c r="N379" s="310">
        <v>0</v>
      </c>
      <c r="O379" s="333">
        <v>0</v>
      </c>
      <c r="P379" s="334">
        <v>0</v>
      </c>
      <c r="Q379" s="552">
        <v>80</v>
      </c>
      <c r="R379" s="563">
        <v>1.5</v>
      </c>
      <c r="S379" s="544">
        <v>4</v>
      </c>
      <c r="T379" s="356">
        <f>J379*(O379+R379)+K379*(P379+S379)</f>
        <v>55.125</v>
      </c>
      <c r="U379" s="336">
        <f>J379*O379+K379*P379</f>
        <v>0</v>
      </c>
      <c r="V379" s="334">
        <f>J379*R379+K379*S379</f>
        <v>55.125</v>
      </c>
      <c r="W379" s="357">
        <f>T379</f>
        <v>55.125</v>
      </c>
    </row>
    <row r="380" spans="1:26" outlineLevel="2">
      <c r="A380" s="354" t="s">
        <v>264</v>
      </c>
      <c r="B380" s="315" t="s">
        <v>3</v>
      </c>
      <c r="C380" s="315" t="s">
        <v>56</v>
      </c>
      <c r="D380" s="315" t="s">
        <v>265</v>
      </c>
      <c r="E380" s="315" t="s">
        <v>266</v>
      </c>
      <c r="F380" s="315" t="s">
        <v>267</v>
      </c>
      <c r="G380" s="355">
        <v>6</v>
      </c>
      <c r="H380" s="315" t="s">
        <v>79</v>
      </c>
      <c r="I380" s="329">
        <v>1</v>
      </c>
      <c r="J380" s="329">
        <v>15.75</v>
      </c>
      <c r="K380" s="330">
        <v>2.25</v>
      </c>
      <c r="L380" s="338">
        <f>J380*10/3/G380</f>
        <v>8.75</v>
      </c>
      <c r="M380" s="339">
        <f>K380*10/3/G380</f>
        <v>1.25</v>
      </c>
      <c r="N380" s="310">
        <v>0</v>
      </c>
      <c r="O380" s="333">
        <v>0</v>
      </c>
      <c r="P380" s="334">
        <v>0</v>
      </c>
      <c r="Q380" s="552">
        <v>80</v>
      </c>
      <c r="R380" s="543">
        <v>1.5</v>
      </c>
      <c r="S380" s="544">
        <v>4</v>
      </c>
      <c r="T380" s="356">
        <f>J380*(O380+R380)+K380*(P380+S380)</f>
        <v>32.625</v>
      </c>
      <c r="U380" s="336">
        <f>J380*O380+K380*P380</f>
        <v>0</v>
      </c>
      <c r="V380" s="334">
        <f>J380*R380+K380*S380</f>
        <v>32.625</v>
      </c>
      <c r="W380" s="357">
        <f>T380</f>
        <v>32.625</v>
      </c>
    </row>
    <row r="381" spans="1:26" outlineLevel="2">
      <c r="A381" s="354" t="s">
        <v>217</v>
      </c>
      <c r="B381" s="315" t="s">
        <v>3</v>
      </c>
      <c r="C381" s="315" t="s">
        <v>56</v>
      </c>
      <c r="D381" s="315" t="s">
        <v>225</v>
      </c>
      <c r="E381" s="315" t="s">
        <v>226</v>
      </c>
      <c r="F381" s="315" t="s">
        <v>227</v>
      </c>
      <c r="G381" s="355">
        <v>6</v>
      </c>
      <c r="H381" s="315" t="s">
        <v>79</v>
      </c>
      <c r="I381" s="329">
        <v>1</v>
      </c>
      <c r="J381" s="329">
        <v>13.5</v>
      </c>
      <c r="K381" s="330">
        <v>4.5</v>
      </c>
      <c r="L381" s="338">
        <f>J381*10/3/G381</f>
        <v>7.5</v>
      </c>
      <c r="M381" s="339">
        <f>K381*10/3/G381</f>
        <v>2.5</v>
      </c>
      <c r="N381" s="310">
        <v>0</v>
      </c>
      <c r="O381" s="333">
        <v>0</v>
      </c>
      <c r="P381" s="334">
        <v>0</v>
      </c>
      <c r="Q381" s="559">
        <v>68</v>
      </c>
      <c r="R381" s="543">
        <v>1.5</v>
      </c>
      <c r="S381" s="544">
        <v>4</v>
      </c>
      <c r="T381" s="356">
        <f>J381*(O381+R381)+K381*(P381+S381)</f>
        <v>38.25</v>
      </c>
      <c r="U381" s="336">
        <f>J381*O381+K381*P381</f>
        <v>0</v>
      </c>
      <c r="V381" s="334">
        <f>J381*R381+K381*S381</f>
        <v>38.25</v>
      </c>
      <c r="W381" s="357">
        <f>T381</f>
        <v>38.25</v>
      </c>
    </row>
    <row r="382" spans="1:26" outlineLevel="2">
      <c r="A382" s="354" t="s">
        <v>415</v>
      </c>
      <c r="B382" s="315" t="s">
        <v>3</v>
      </c>
      <c r="C382" s="315" t="s">
        <v>56</v>
      </c>
      <c r="D382" s="315" t="s">
        <v>419</v>
      </c>
      <c r="E382" s="315" t="s">
        <v>420</v>
      </c>
      <c r="F382" s="315" t="s">
        <v>421</v>
      </c>
      <c r="G382" s="355">
        <v>6</v>
      </c>
      <c r="H382" s="315" t="s">
        <v>13</v>
      </c>
      <c r="I382" s="329">
        <v>1</v>
      </c>
      <c r="J382" s="329">
        <v>13.5</v>
      </c>
      <c r="K382" s="330">
        <v>4.5</v>
      </c>
      <c r="L382" s="338">
        <f>J382*10/3/G382</f>
        <v>7.5</v>
      </c>
      <c r="M382" s="339">
        <f>K382*10/3/G382</f>
        <v>2.5</v>
      </c>
      <c r="N382" s="310">
        <v>0</v>
      </c>
      <c r="O382" s="333">
        <v>0</v>
      </c>
      <c r="P382" s="334">
        <v>0</v>
      </c>
      <c r="Q382" s="677">
        <v>60</v>
      </c>
      <c r="R382" s="543">
        <v>2</v>
      </c>
      <c r="S382" s="674">
        <v>3</v>
      </c>
      <c r="T382" s="356">
        <f>J382*(O382+R382)+K382*(P382+S382)</f>
        <v>40.5</v>
      </c>
      <c r="U382" s="336">
        <f>J382*O382+K382*P382</f>
        <v>0</v>
      </c>
      <c r="V382" s="334">
        <f>J382*R382+K382*S382</f>
        <v>40.5</v>
      </c>
      <c r="W382" s="357">
        <f>T382</f>
        <v>40.5</v>
      </c>
    </row>
    <row r="383" spans="1:26" outlineLevel="2">
      <c r="A383" s="354" t="s">
        <v>264</v>
      </c>
      <c r="B383" s="315" t="s">
        <v>3</v>
      </c>
      <c r="C383" s="315" t="s">
        <v>56</v>
      </c>
      <c r="D383" s="315" t="s">
        <v>274</v>
      </c>
      <c r="E383" s="315" t="s">
        <v>91</v>
      </c>
      <c r="F383" s="315" t="s">
        <v>92</v>
      </c>
      <c r="G383" s="355">
        <v>6</v>
      </c>
      <c r="H383" s="315" t="s">
        <v>13</v>
      </c>
      <c r="I383" s="329">
        <v>1</v>
      </c>
      <c r="J383" s="329">
        <v>13.5</v>
      </c>
      <c r="K383" s="330">
        <v>4.5</v>
      </c>
      <c r="L383" s="338">
        <f>J383*10/3/G383</f>
        <v>7.5</v>
      </c>
      <c r="M383" s="339">
        <f>K383*10/3/G383</f>
        <v>2.5</v>
      </c>
      <c r="N383" s="310">
        <v>0</v>
      </c>
      <c r="O383" s="333">
        <v>0</v>
      </c>
      <c r="P383" s="334">
        <v>0</v>
      </c>
      <c r="Q383" s="677">
        <v>75</v>
      </c>
      <c r="R383" s="543">
        <v>2</v>
      </c>
      <c r="S383" s="674">
        <v>5</v>
      </c>
      <c r="T383" s="356">
        <f>J383*(O383+R383)+K383*(P383+S383)</f>
        <v>49.5</v>
      </c>
      <c r="U383" s="336">
        <f>J383*O383+K383*P383</f>
        <v>0</v>
      </c>
      <c r="V383" s="334">
        <f>J383*R383+K383*S383</f>
        <v>49.5</v>
      </c>
      <c r="W383" s="357">
        <f>T383</f>
        <v>49.5</v>
      </c>
      <c r="Z383" s="53"/>
    </row>
    <row r="384" spans="1:26" outlineLevel="1">
      <c r="A384" s="354"/>
      <c r="B384" s="315"/>
      <c r="C384" s="315" t="s">
        <v>659</v>
      </c>
      <c r="D384" s="315"/>
      <c r="E384" s="315"/>
      <c r="F384" s="315"/>
      <c r="G384" s="355"/>
      <c r="H384" s="315"/>
      <c r="I384" s="329"/>
      <c r="J384" s="329"/>
      <c r="K384" s="330"/>
      <c r="L384" s="338"/>
      <c r="M384" s="339"/>
      <c r="N384" s="310"/>
      <c r="O384" s="333"/>
      <c r="P384" s="334"/>
      <c r="Q384" s="310"/>
      <c r="R384" s="333"/>
      <c r="S384" s="334"/>
      <c r="T384" s="356"/>
      <c r="U384" s="336">
        <f>SUBTOTAL(9,U379:U383)</f>
        <v>0</v>
      </c>
      <c r="V384" s="334">
        <f>SUBTOTAL(9,V379:V383)</f>
        <v>216</v>
      </c>
      <c r="W384" s="357">
        <f>SUBTOTAL(9,W379:W383)</f>
        <v>216</v>
      </c>
      <c r="Z384" s="53"/>
    </row>
    <row r="385" spans="1:26" outlineLevel="2">
      <c r="A385" s="354" t="s">
        <v>160</v>
      </c>
      <c r="B385" s="315" t="s">
        <v>3</v>
      </c>
      <c r="C385" s="315" t="s">
        <v>22</v>
      </c>
      <c r="D385" s="315" t="s">
        <v>164</v>
      </c>
      <c r="E385" s="315" t="s">
        <v>165</v>
      </c>
      <c r="F385" s="315" t="s">
        <v>166</v>
      </c>
      <c r="G385" s="355">
        <v>6</v>
      </c>
      <c r="H385" s="315" t="s">
        <v>79</v>
      </c>
      <c r="I385" s="329">
        <v>0.4</v>
      </c>
      <c r="J385" s="329">
        <f>9*I385</f>
        <v>3.6</v>
      </c>
      <c r="K385" s="330">
        <f>9*I385</f>
        <v>3.6</v>
      </c>
      <c r="L385" s="338">
        <f t="shared" ref="L385:L390" si="236">J385*10/3/G385</f>
        <v>2</v>
      </c>
      <c r="M385" s="339">
        <f t="shared" ref="M385:M390" si="237">K385*10/3/G385</f>
        <v>2</v>
      </c>
      <c r="N385" s="552">
        <v>60</v>
      </c>
      <c r="O385" s="543">
        <v>1</v>
      </c>
      <c r="P385" s="561">
        <v>3</v>
      </c>
      <c r="Q385" s="310">
        <v>0</v>
      </c>
      <c r="R385" s="333">
        <v>0</v>
      </c>
      <c r="S385" s="334">
        <v>0</v>
      </c>
      <c r="T385" s="356">
        <f t="shared" ref="T385:T390" si="238">J385*(O385+R385)+K385*(P385+S385)</f>
        <v>14.4</v>
      </c>
      <c r="U385" s="336">
        <f t="shared" ref="U385:U390" si="239">J385*O385+K385*P385</f>
        <v>14.4</v>
      </c>
      <c r="V385" s="334">
        <f t="shared" ref="V385:V390" si="240">J385*R385+K385*S385</f>
        <v>0</v>
      </c>
      <c r="W385" s="357">
        <f t="shared" ref="W385:W390" si="241">T385</f>
        <v>14.4</v>
      </c>
    </row>
    <row r="386" spans="1:26" outlineLevel="2">
      <c r="A386" s="354" t="s">
        <v>391</v>
      </c>
      <c r="B386" s="315" t="s">
        <v>3</v>
      </c>
      <c r="C386" s="315" t="s">
        <v>22</v>
      </c>
      <c r="D386" s="315" t="s">
        <v>164</v>
      </c>
      <c r="E386" s="315" t="s">
        <v>165</v>
      </c>
      <c r="F386" s="315" t="s">
        <v>166</v>
      </c>
      <c r="G386" s="355">
        <v>6</v>
      </c>
      <c r="H386" s="315" t="s">
        <v>79</v>
      </c>
      <c r="I386" s="329">
        <v>0.6</v>
      </c>
      <c r="J386" s="329">
        <f>9*I386</f>
        <v>5.3999999999999995</v>
      </c>
      <c r="K386" s="330">
        <f>9*I386</f>
        <v>5.3999999999999995</v>
      </c>
      <c r="L386" s="338">
        <f t="shared" si="236"/>
        <v>2.9999999999999996</v>
      </c>
      <c r="M386" s="339">
        <f t="shared" si="237"/>
        <v>2.9999999999999996</v>
      </c>
      <c r="N386" s="552">
        <v>60</v>
      </c>
      <c r="O386" s="543">
        <v>1</v>
      </c>
      <c r="P386" s="561">
        <v>3</v>
      </c>
      <c r="Q386" s="310">
        <v>0</v>
      </c>
      <c r="R386" s="333">
        <v>0</v>
      </c>
      <c r="S386" s="334">
        <v>0</v>
      </c>
      <c r="T386" s="356">
        <f t="shared" si="238"/>
        <v>21.599999999999998</v>
      </c>
      <c r="U386" s="336">
        <f t="shared" si="239"/>
        <v>21.599999999999998</v>
      </c>
      <c r="V386" s="334">
        <f t="shared" si="240"/>
        <v>0</v>
      </c>
      <c r="W386" s="357">
        <f t="shared" si="241"/>
        <v>21.599999999999998</v>
      </c>
    </row>
    <row r="387" spans="1:26" outlineLevel="2">
      <c r="A387" s="354" t="s">
        <v>264</v>
      </c>
      <c r="B387" s="315" t="s">
        <v>3</v>
      </c>
      <c r="C387" s="315" t="s">
        <v>22</v>
      </c>
      <c r="D387" s="315" t="s">
        <v>268</v>
      </c>
      <c r="E387" s="315" t="s">
        <v>269</v>
      </c>
      <c r="F387" s="315" t="s">
        <v>270</v>
      </c>
      <c r="G387" s="355">
        <v>6</v>
      </c>
      <c r="H387" s="315" t="s">
        <v>13</v>
      </c>
      <c r="I387" s="329">
        <v>1</v>
      </c>
      <c r="J387" s="329">
        <v>15.75</v>
      </c>
      <c r="K387" s="330">
        <v>2.25</v>
      </c>
      <c r="L387" s="338">
        <f t="shared" si="236"/>
        <v>8.75</v>
      </c>
      <c r="M387" s="339">
        <f t="shared" si="237"/>
        <v>1.25</v>
      </c>
      <c r="N387" s="552">
        <v>100</v>
      </c>
      <c r="O387" s="543">
        <v>2</v>
      </c>
      <c r="P387" s="561">
        <v>5</v>
      </c>
      <c r="Q387" s="310">
        <v>0</v>
      </c>
      <c r="R387" s="333">
        <v>0</v>
      </c>
      <c r="S387" s="334">
        <v>0</v>
      </c>
      <c r="T387" s="356">
        <f t="shared" si="238"/>
        <v>42.75</v>
      </c>
      <c r="U387" s="336">
        <f t="shared" si="239"/>
        <v>42.75</v>
      </c>
      <c r="V387" s="334">
        <f t="shared" si="240"/>
        <v>0</v>
      </c>
      <c r="W387" s="357">
        <f t="shared" si="241"/>
        <v>42.75</v>
      </c>
    </row>
    <row r="388" spans="1:26" outlineLevel="2">
      <c r="A388" s="354" t="s">
        <v>415</v>
      </c>
      <c r="B388" s="315" t="s">
        <v>3</v>
      </c>
      <c r="C388" s="315" t="s">
        <v>22</v>
      </c>
      <c r="D388" s="315" t="s">
        <v>416</v>
      </c>
      <c r="E388" s="315" t="s">
        <v>417</v>
      </c>
      <c r="F388" s="315" t="s">
        <v>418</v>
      </c>
      <c r="G388" s="355">
        <v>6</v>
      </c>
      <c r="H388" s="315" t="s">
        <v>13</v>
      </c>
      <c r="I388" s="329">
        <v>1</v>
      </c>
      <c r="J388" s="329">
        <v>13.5</v>
      </c>
      <c r="K388" s="330">
        <v>4.5</v>
      </c>
      <c r="L388" s="338">
        <f t="shared" si="236"/>
        <v>7.5</v>
      </c>
      <c r="M388" s="339">
        <f t="shared" si="237"/>
        <v>2.5</v>
      </c>
      <c r="N388" s="552">
        <v>120</v>
      </c>
      <c r="O388" s="543">
        <v>2</v>
      </c>
      <c r="P388" s="561">
        <v>4</v>
      </c>
      <c r="Q388" s="310">
        <v>0</v>
      </c>
      <c r="R388" s="333">
        <v>0</v>
      </c>
      <c r="S388" s="334">
        <v>0</v>
      </c>
      <c r="T388" s="356">
        <f t="shared" si="238"/>
        <v>45</v>
      </c>
      <c r="U388" s="336">
        <f t="shared" si="239"/>
        <v>45</v>
      </c>
      <c r="V388" s="334">
        <f t="shared" si="240"/>
        <v>0</v>
      </c>
      <c r="W388" s="357">
        <f t="shared" si="241"/>
        <v>45</v>
      </c>
    </row>
    <row r="389" spans="1:26" outlineLevel="2">
      <c r="A389" s="354" t="s">
        <v>74</v>
      </c>
      <c r="B389" s="315" t="s">
        <v>3</v>
      </c>
      <c r="C389" s="315" t="s">
        <v>22</v>
      </c>
      <c r="D389" s="315" t="s">
        <v>81</v>
      </c>
      <c r="E389" s="315" t="s">
        <v>82</v>
      </c>
      <c r="F389" s="315" t="s">
        <v>83</v>
      </c>
      <c r="G389" s="355">
        <v>6</v>
      </c>
      <c r="H389" s="315" t="s">
        <v>13</v>
      </c>
      <c r="I389" s="329">
        <v>1</v>
      </c>
      <c r="J389" s="329">
        <v>9</v>
      </c>
      <c r="K389" s="330">
        <v>9</v>
      </c>
      <c r="L389" s="338">
        <f t="shared" si="236"/>
        <v>5</v>
      </c>
      <c r="M389" s="339">
        <f t="shared" si="237"/>
        <v>5</v>
      </c>
      <c r="N389" s="559">
        <v>90</v>
      </c>
      <c r="O389" s="543">
        <v>2</v>
      </c>
      <c r="P389" s="561">
        <v>6</v>
      </c>
      <c r="Q389" s="310">
        <v>0</v>
      </c>
      <c r="R389" s="333">
        <v>0</v>
      </c>
      <c r="S389" s="334">
        <v>0</v>
      </c>
      <c r="T389" s="356">
        <f t="shared" si="238"/>
        <v>72</v>
      </c>
      <c r="U389" s="336">
        <f t="shared" si="239"/>
        <v>72</v>
      </c>
      <c r="V389" s="334">
        <f t="shared" si="240"/>
        <v>0</v>
      </c>
      <c r="W389" s="357">
        <f t="shared" si="241"/>
        <v>72</v>
      </c>
      <c r="Z389" s="53"/>
    </row>
    <row r="390" spans="1:26" outlineLevel="2">
      <c r="A390" s="354" t="s">
        <v>300</v>
      </c>
      <c r="B390" s="315" t="s">
        <v>3</v>
      </c>
      <c r="C390" s="315" t="s">
        <v>22</v>
      </c>
      <c r="D390" s="315" t="s">
        <v>304</v>
      </c>
      <c r="E390" s="315" t="s">
        <v>305</v>
      </c>
      <c r="F390" s="315" t="s">
        <v>306</v>
      </c>
      <c r="G390" s="355">
        <v>6</v>
      </c>
      <c r="H390" s="315" t="s">
        <v>13</v>
      </c>
      <c r="I390" s="329">
        <v>1</v>
      </c>
      <c r="J390" s="329">
        <v>9</v>
      </c>
      <c r="K390" s="330">
        <v>9</v>
      </c>
      <c r="L390" s="338">
        <f t="shared" si="236"/>
        <v>5</v>
      </c>
      <c r="M390" s="339">
        <f t="shared" si="237"/>
        <v>5</v>
      </c>
      <c r="N390" s="552">
        <v>80</v>
      </c>
      <c r="O390" s="563">
        <v>1</v>
      </c>
      <c r="P390" s="561">
        <v>3</v>
      </c>
      <c r="Q390" s="310">
        <v>0</v>
      </c>
      <c r="R390" s="333">
        <v>0</v>
      </c>
      <c r="S390" s="334">
        <v>0</v>
      </c>
      <c r="T390" s="356">
        <f t="shared" si="238"/>
        <v>36</v>
      </c>
      <c r="U390" s="336">
        <f t="shared" si="239"/>
        <v>36</v>
      </c>
      <c r="V390" s="334">
        <f t="shared" si="240"/>
        <v>0</v>
      </c>
      <c r="W390" s="357">
        <f t="shared" si="241"/>
        <v>36</v>
      </c>
    </row>
    <row r="391" spans="1:26" outlineLevel="1">
      <c r="A391" s="354"/>
      <c r="B391" s="315"/>
      <c r="C391" s="315" t="s">
        <v>660</v>
      </c>
      <c r="D391" s="315"/>
      <c r="E391" s="315"/>
      <c r="F391" s="315"/>
      <c r="G391" s="355"/>
      <c r="H391" s="315"/>
      <c r="I391" s="329"/>
      <c r="J391" s="329"/>
      <c r="K391" s="330"/>
      <c r="L391" s="338"/>
      <c r="M391" s="339"/>
      <c r="N391" s="310"/>
      <c r="O391" s="333"/>
      <c r="P391" s="334"/>
      <c r="Q391" s="310"/>
      <c r="R391" s="333"/>
      <c r="S391" s="334"/>
      <c r="T391" s="356"/>
      <c r="U391" s="336">
        <f>SUBTOTAL(9,U385:U390)</f>
        <v>231.75</v>
      </c>
      <c r="V391" s="334">
        <f>SUBTOTAL(9,V385:V390)</f>
        <v>0</v>
      </c>
      <c r="W391" s="357">
        <f>SUBTOTAL(9,W385:W390)</f>
        <v>231.75</v>
      </c>
    </row>
    <row r="392" spans="1:26" outlineLevel="2">
      <c r="A392" s="354" t="s">
        <v>264</v>
      </c>
      <c r="B392" s="315" t="s">
        <v>3</v>
      </c>
      <c r="C392" s="315" t="s">
        <v>38</v>
      </c>
      <c r="D392" s="315" t="s">
        <v>271</v>
      </c>
      <c r="E392" s="315" t="s">
        <v>272</v>
      </c>
      <c r="F392" s="315" t="s">
        <v>273</v>
      </c>
      <c r="G392" s="355">
        <v>6</v>
      </c>
      <c r="H392" s="315" t="s">
        <v>13</v>
      </c>
      <c r="I392" s="329">
        <v>1</v>
      </c>
      <c r="J392" s="329">
        <v>15.75</v>
      </c>
      <c r="K392" s="330">
        <v>2.25</v>
      </c>
      <c r="L392" s="338">
        <f t="shared" ref="L392:L398" si="242">J392*10/3/G392</f>
        <v>8.75</v>
      </c>
      <c r="M392" s="339">
        <f t="shared" ref="M392:M398" si="243">K392*10/3/G392</f>
        <v>1.25</v>
      </c>
      <c r="N392" s="310">
        <v>0</v>
      </c>
      <c r="O392" s="333">
        <v>0</v>
      </c>
      <c r="P392" s="334">
        <v>0</v>
      </c>
      <c r="Q392" s="677">
        <v>120</v>
      </c>
      <c r="R392" s="543">
        <v>2</v>
      </c>
      <c r="S392" s="674">
        <v>6</v>
      </c>
      <c r="T392" s="356">
        <f t="shared" ref="T392:T398" si="244">J392*(O392+R392)+K392*(P392+S392)</f>
        <v>45</v>
      </c>
      <c r="U392" s="336">
        <f t="shared" ref="U392:U398" si="245">J392*O392+K392*P392</f>
        <v>0</v>
      </c>
      <c r="V392" s="334">
        <f t="shared" ref="V392:V398" si="246">J392*R392+K392*S392</f>
        <v>45</v>
      </c>
      <c r="W392" s="357">
        <f t="shared" ref="W392:W398" si="247">T392</f>
        <v>45</v>
      </c>
    </row>
    <row r="393" spans="1:26" outlineLevel="2">
      <c r="A393" s="354" t="s">
        <v>375</v>
      </c>
      <c r="B393" s="315" t="s">
        <v>3</v>
      </c>
      <c r="C393" s="315" t="s">
        <v>38</v>
      </c>
      <c r="D393" s="315" t="s">
        <v>382</v>
      </c>
      <c r="E393" s="315" t="s">
        <v>383</v>
      </c>
      <c r="F393" s="315" t="s">
        <v>384</v>
      </c>
      <c r="G393" s="355">
        <v>6</v>
      </c>
      <c r="H393" s="315" t="s">
        <v>13</v>
      </c>
      <c r="I393" s="329">
        <v>1</v>
      </c>
      <c r="J393" s="329">
        <v>15.75</v>
      </c>
      <c r="K393" s="330">
        <v>2.25</v>
      </c>
      <c r="L393" s="338">
        <f t="shared" si="242"/>
        <v>8.75</v>
      </c>
      <c r="M393" s="339">
        <f t="shared" si="243"/>
        <v>1.25</v>
      </c>
      <c r="N393" s="310">
        <v>0</v>
      </c>
      <c r="O393" s="333">
        <v>0</v>
      </c>
      <c r="P393" s="334">
        <v>0</v>
      </c>
      <c r="Q393" s="552">
        <v>90</v>
      </c>
      <c r="R393" s="543">
        <v>2</v>
      </c>
      <c r="S393" s="544">
        <v>6</v>
      </c>
      <c r="T393" s="356">
        <f t="shared" si="244"/>
        <v>45</v>
      </c>
      <c r="U393" s="336">
        <f t="shared" si="245"/>
        <v>0</v>
      </c>
      <c r="V393" s="334">
        <f t="shared" si="246"/>
        <v>45</v>
      </c>
      <c r="W393" s="357">
        <f t="shared" si="247"/>
        <v>45</v>
      </c>
    </row>
    <row r="394" spans="1:26" outlineLevel="2">
      <c r="A394" s="354" t="s">
        <v>415</v>
      </c>
      <c r="B394" s="315" t="s">
        <v>3</v>
      </c>
      <c r="C394" s="315" t="s">
        <v>38</v>
      </c>
      <c r="D394" s="315" t="s">
        <v>422</v>
      </c>
      <c r="E394" s="315" t="s">
        <v>423</v>
      </c>
      <c r="F394" s="315" t="s">
        <v>424</v>
      </c>
      <c r="G394" s="355">
        <v>6</v>
      </c>
      <c r="H394" s="315" t="s">
        <v>13</v>
      </c>
      <c r="I394" s="329">
        <v>1</v>
      </c>
      <c r="J394" s="329">
        <v>13.5</v>
      </c>
      <c r="K394" s="330">
        <v>4.5</v>
      </c>
      <c r="L394" s="338">
        <f t="shared" si="242"/>
        <v>7.5</v>
      </c>
      <c r="M394" s="339">
        <f t="shared" si="243"/>
        <v>2.5</v>
      </c>
      <c r="N394" s="310">
        <v>0</v>
      </c>
      <c r="O394" s="333">
        <v>0</v>
      </c>
      <c r="P394" s="334">
        <v>0</v>
      </c>
      <c r="Q394" s="677">
        <v>100</v>
      </c>
      <c r="R394" s="543">
        <v>2</v>
      </c>
      <c r="S394" s="674">
        <v>5</v>
      </c>
      <c r="T394" s="356">
        <f t="shared" si="244"/>
        <v>49.5</v>
      </c>
      <c r="U394" s="336">
        <f t="shared" si="245"/>
        <v>0</v>
      </c>
      <c r="V394" s="334">
        <f t="shared" si="246"/>
        <v>49.5</v>
      </c>
      <c r="W394" s="357">
        <f t="shared" si="247"/>
        <v>49.5</v>
      </c>
    </row>
    <row r="395" spans="1:26" outlineLevel="2">
      <c r="A395" s="354" t="s">
        <v>375</v>
      </c>
      <c r="B395" s="315" t="s">
        <v>3</v>
      </c>
      <c r="C395" s="315" t="s">
        <v>38</v>
      </c>
      <c r="D395" s="315" t="s">
        <v>385</v>
      </c>
      <c r="E395" s="315" t="s">
        <v>386</v>
      </c>
      <c r="F395" s="315" t="s">
        <v>387</v>
      </c>
      <c r="G395" s="355">
        <v>6</v>
      </c>
      <c r="H395" s="315" t="s">
        <v>13</v>
      </c>
      <c r="I395" s="329">
        <v>1</v>
      </c>
      <c r="J395" s="329">
        <v>15.75</v>
      </c>
      <c r="K395" s="330">
        <v>2.25</v>
      </c>
      <c r="L395" s="338">
        <f t="shared" si="242"/>
        <v>8.75</v>
      </c>
      <c r="M395" s="339">
        <f t="shared" si="243"/>
        <v>1.25</v>
      </c>
      <c r="N395" s="310">
        <v>0</v>
      </c>
      <c r="O395" s="333">
        <v>0</v>
      </c>
      <c r="P395" s="334">
        <v>0</v>
      </c>
      <c r="Q395" s="552">
        <v>105</v>
      </c>
      <c r="R395" s="543">
        <v>2</v>
      </c>
      <c r="S395" s="544">
        <v>7</v>
      </c>
      <c r="T395" s="356">
        <f t="shared" si="244"/>
        <v>47.25</v>
      </c>
      <c r="U395" s="336">
        <f t="shared" si="245"/>
        <v>0</v>
      </c>
      <c r="V395" s="334">
        <f t="shared" si="246"/>
        <v>47.25</v>
      </c>
      <c r="W395" s="357">
        <f t="shared" si="247"/>
        <v>47.25</v>
      </c>
    </row>
    <row r="396" spans="1:26" outlineLevel="2">
      <c r="A396" s="354" t="s">
        <v>264</v>
      </c>
      <c r="B396" s="315" t="s">
        <v>3</v>
      </c>
      <c r="C396" s="315" t="s">
        <v>38</v>
      </c>
      <c r="D396" s="315" t="s">
        <v>275</v>
      </c>
      <c r="E396" s="315" t="s">
        <v>276</v>
      </c>
      <c r="F396" s="315" t="s">
        <v>277</v>
      </c>
      <c r="G396" s="355">
        <v>6</v>
      </c>
      <c r="H396" s="315" t="s">
        <v>13</v>
      </c>
      <c r="I396" s="329">
        <f>1/3</f>
        <v>0.33333333333333331</v>
      </c>
      <c r="J396" s="329">
        <f>9*I396</f>
        <v>3</v>
      </c>
      <c r="K396" s="330">
        <f>9*I396</f>
        <v>3</v>
      </c>
      <c r="L396" s="338">
        <f t="shared" si="242"/>
        <v>1.6666666666666667</v>
      </c>
      <c r="M396" s="339">
        <f t="shared" si="243"/>
        <v>1.6666666666666667</v>
      </c>
      <c r="N396" s="310">
        <v>0</v>
      </c>
      <c r="O396" s="333">
        <v>0</v>
      </c>
      <c r="P396" s="334">
        <v>0</v>
      </c>
      <c r="Q396" s="552">
        <v>80</v>
      </c>
      <c r="R396" s="543">
        <v>2</v>
      </c>
      <c r="S396" s="544">
        <v>4</v>
      </c>
      <c r="T396" s="356">
        <f t="shared" si="244"/>
        <v>18</v>
      </c>
      <c r="U396" s="336">
        <f t="shared" si="245"/>
        <v>0</v>
      </c>
      <c r="V396" s="334">
        <f t="shared" si="246"/>
        <v>18</v>
      </c>
      <c r="W396" s="357">
        <f t="shared" si="247"/>
        <v>18</v>
      </c>
    </row>
    <row r="397" spans="1:26" outlineLevel="2">
      <c r="A397" s="354" t="s">
        <v>300</v>
      </c>
      <c r="B397" s="315" t="s">
        <v>3</v>
      </c>
      <c r="C397" s="315" t="s">
        <v>38</v>
      </c>
      <c r="D397" s="315" t="s">
        <v>275</v>
      </c>
      <c r="E397" s="315" t="s">
        <v>276</v>
      </c>
      <c r="F397" s="315" t="s">
        <v>277</v>
      </c>
      <c r="G397" s="355">
        <v>6</v>
      </c>
      <c r="H397" s="315" t="s">
        <v>13</v>
      </c>
      <c r="I397" s="329">
        <f>1/3</f>
        <v>0.33333333333333331</v>
      </c>
      <c r="J397" s="329">
        <f>9*I397</f>
        <v>3</v>
      </c>
      <c r="K397" s="330">
        <f>9*I397</f>
        <v>3</v>
      </c>
      <c r="L397" s="338">
        <f t="shared" si="242"/>
        <v>1.6666666666666667</v>
      </c>
      <c r="M397" s="339">
        <f t="shared" si="243"/>
        <v>1.6666666666666667</v>
      </c>
      <c r="N397" s="310">
        <v>0</v>
      </c>
      <c r="O397" s="333">
        <v>0</v>
      </c>
      <c r="P397" s="334">
        <v>0</v>
      </c>
      <c r="Q397" s="552">
        <v>80</v>
      </c>
      <c r="R397" s="543">
        <v>2</v>
      </c>
      <c r="S397" s="544">
        <v>4</v>
      </c>
      <c r="T397" s="356">
        <f t="shared" si="244"/>
        <v>18</v>
      </c>
      <c r="U397" s="336">
        <f t="shared" si="245"/>
        <v>0</v>
      </c>
      <c r="V397" s="334">
        <f t="shared" si="246"/>
        <v>18</v>
      </c>
      <c r="W397" s="357">
        <f t="shared" si="247"/>
        <v>18</v>
      </c>
    </row>
    <row r="398" spans="1:26" outlineLevel="2">
      <c r="A398" s="354" t="s">
        <v>415</v>
      </c>
      <c r="B398" s="315" t="s">
        <v>3</v>
      </c>
      <c r="C398" s="315" t="s">
        <v>38</v>
      </c>
      <c r="D398" s="315" t="s">
        <v>275</v>
      </c>
      <c r="E398" s="315" t="s">
        <v>276</v>
      </c>
      <c r="F398" s="315" t="s">
        <v>277</v>
      </c>
      <c r="G398" s="355">
        <v>6</v>
      </c>
      <c r="H398" s="315" t="s">
        <v>13</v>
      </c>
      <c r="I398" s="329">
        <f>1/3</f>
        <v>0.33333333333333331</v>
      </c>
      <c r="J398" s="329">
        <f>9*I398</f>
        <v>3</v>
      </c>
      <c r="K398" s="330">
        <f>9*I398</f>
        <v>3</v>
      </c>
      <c r="L398" s="338">
        <f t="shared" si="242"/>
        <v>1.6666666666666667</v>
      </c>
      <c r="M398" s="339">
        <f t="shared" si="243"/>
        <v>1.6666666666666667</v>
      </c>
      <c r="N398" s="310">
        <v>0</v>
      </c>
      <c r="O398" s="333">
        <v>0</v>
      </c>
      <c r="P398" s="334">
        <v>0</v>
      </c>
      <c r="Q398" s="552">
        <v>80</v>
      </c>
      <c r="R398" s="543">
        <v>2</v>
      </c>
      <c r="S398" s="544">
        <v>4</v>
      </c>
      <c r="T398" s="356">
        <f t="shared" si="244"/>
        <v>18</v>
      </c>
      <c r="U398" s="336">
        <f t="shared" si="245"/>
        <v>0</v>
      </c>
      <c r="V398" s="334">
        <f t="shared" si="246"/>
        <v>18</v>
      </c>
      <c r="W398" s="357">
        <f t="shared" si="247"/>
        <v>18</v>
      </c>
    </row>
    <row r="399" spans="1:26" outlineLevel="1">
      <c r="A399" s="354"/>
      <c r="B399" s="315"/>
      <c r="C399" s="315" t="s">
        <v>661</v>
      </c>
      <c r="D399" s="315"/>
      <c r="E399" s="315"/>
      <c r="F399" s="315"/>
      <c r="G399" s="355"/>
      <c r="H399" s="315"/>
      <c r="I399" s="329"/>
      <c r="J399" s="329"/>
      <c r="K399" s="330"/>
      <c r="L399" s="338"/>
      <c r="M399" s="339"/>
      <c r="N399" s="310"/>
      <c r="O399" s="333"/>
      <c r="P399" s="334"/>
      <c r="Q399" s="310"/>
      <c r="R399" s="333"/>
      <c r="S399" s="334"/>
      <c r="T399" s="356"/>
      <c r="U399" s="336">
        <f>SUBTOTAL(9,U392:U398)</f>
        <v>0</v>
      </c>
      <c r="V399" s="334">
        <f>SUBTOTAL(9,V392:V398)</f>
        <v>240.75</v>
      </c>
      <c r="W399" s="357">
        <f>SUBTOTAL(9,W392:W398)</f>
        <v>240.75</v>
      </c>
    </row>
    <row r="400" spans="1:26" outlineLevel="2">
      <c r="A400" s="354" t="s">
        <v>300</v>
      </c>
      <c r="B400" s="315" t="s">
        <v>3</v>
      </c>
      <c r="C400" s="315" t="s">
        <v>97</v>
      </c>
      <c r="D400" s="315" t="s">
        <v>167</v>
      </c>
      <c r="E400" s="315" t="s">
        <v>168</v>
      </c>
      <c r="F400" s="315" t="s">
        <v>169</v>
      </c>
      <c r="G400" s="355">
        <v>6</v>
      </c>
      <c r="H400" s="315" t="s">
        <v>79</v>
      </c>
      <c r="I400" s="329">
        <v>0.75</v>
      </c>
      <c r="J400" s="329">
        <f>9*I400</f>
        <v>6.75</v>
      </c>
      <c r="K400" s="330">
        <f>9*I400</f>
        <v>6.75</v>
      </c>
      <c r="L400" s="338">
        <f t="shared" ref="L400:L413" si="248">J400*10/3/G400</f>
        <v>3.75</v>
      </c>
      <c r="M400" s="339">
        <f t="shared" ref="M400:M413" si="249">K400*10/3/G400</f>
        <v>3.75</v>
      </c>
      <c r="N400" s="552">
        <v>45</v>
      </c>
      <c r="O400" s="543">
        <v>1</v>
      </c>
      <c r="P400" s="544">
        <v>3</v>
      </c>
      <c r="Q400" s="310">
        <v>0</v>
      </c>
      <c r="R400" s="333">
        <v>0</v>
      </c>
      <c r="S400" s="334">
        <v>0</v>
      </c>
      <c r="T400" s="356">
        <f t="shared" ref="T400:T413" si="250">J400*(O400+R400)+K400*(P400+S400)</f>
        <v>27</v>
      </c>
      <c r="U400" s="336">
        <f t="shared" ref="U400:U413" si="251">J400*O400+K400*P400</f>
        <v>27</v>
      </c>
      <c r="V400" s="334">
        <f t="shared" ref="V400:V413" si="252">J400*R400+K400*S400</f>
        <v>0</v>
      </c>
      <c r="W400" s="357">
        <f t="shared" ref="W400:W413" si="253">T400</f>
        <v>27</v>
      </c>
    </row>
    <row r="401" spans="1:29" outlineLevel="2">
      <c r="A401" s="354" t="s">
        <v>391</v>
      </c>
      <c r="B401" s="315" t="s">
        <v>3</v>
      </c>
      <c r="C401" s="315" t="s">
        <v>97</v>
      </c>
      <c r="D401" s="315" t="s">
        <v>167</v>
      </c>
      <c r="E401" s="315" t="s">
        <v>168</v>
      </c>
      <c r="F401" s="315" t="s">
        <v>169</v>
      </c>
      <c r="G401" s="355">
        <v>6</v>
      </c>
      <c r="H401" s="315" t="s">
        <v>79</v>
      </c>
      <c r="I401" s="329">
        <v>0.25</v>
      </c>
      <c r="J401" s="329">
        <f>9*I401</f>
        <v>2.25</v>
      </c>
      <c r="K401" s="330">
        <f>9*I401</f>
        <v>2.25</v>
      </c>
      <c r="L401" s="338">
        <f t="shared" si="248"/>
        <v>1.25</v>
      </c>
      <c r="M401" s="339">
        <f t="shared" si="249"/>
        <v>1.25</v>
      </c>
      <c r="N401" s="552">
        <v>45</v>
      </c>
      <c r="O401" s="543">
        <v>1</v>
      </c>
      <c r="P401" s="544">
        <v>3</v>
      </c>
      <c r="Q401" s="310">
        <v>0</v>
      </c>
      <c r="R401" s="333">
        <v>0</v>
      </c>
      <c r="S401" s="334">
        <v>0</v>
      </c>
      <c r="T401" s="356">
        <f t="shared" si="250"/>
        <v>9</v>
      </c>
      <c r="U401" s="336">
        <f t="shared" si="251"/>
        <v>9</v>
      </c>
      <c r="V401" s="334">
        <f t="shared" si="252"/>
        <v>0</v>
      </c>
      <c r="W401" s="357">
        <f t="shared" si="253"/>
        <v>9</v>
      </c>
    </row>
    <row r="402" spans="1:29" outlineLevel="2">
      <c r="A402" s="354" t="s">
        <v>74</v>
      </c>
      <c r="B402" s="315" t="s">
        <v>3</v>
      </c>
      <c r="C402" s="315" t="s">
        <v>97</v>
      </c>
      <c r="D402" s="315" t="s">
        <v>94</v>
      </c>
      <c r="E402" s="565" t="s">
        <v>934</v>
      </c>
      <c r="F402" s="565" t="s">
        <v>938</v>
      </c>
      <c r="G402" s="355">
        <v>6</v>
      </c>
      <c r="H402" s="315" t="s">
        <v>96</v>
      </c>
      <c r="I402" s="329">
        <v>1</v>
      </c>
      <c r="J402" s="329">
        <f>(9+$Y$30)*I402</f>
        <v>13.5</v>
      </c>
      <c r="K402" s="330">
        <v>4.5</v>
      </c>
      <c r="L402" s="338">
        <f t="shared" si="248"/>
        <v>7.5</v>
      </c>
      <c r="M402" s="339">
        <f t="shared" si="249"/>
        <v>2.5</v>
      </c>
      <c r="N402" s="552">
        <v>15</v>
      </c>
      <c r="O402" s="543">
        <v>1</v>
      </c>
      <c r="P402" s="544">
        <v>1</v>
      </c>
      <c r="Q402" s="310">
        <v>0</v>
      </c>
      <c r="R402" s="333">
        <v>0</v>
      </c>
      <c r="S402" s="334">
        <v>0</v>
      </c>
      <c r="T402" s="356">
        <f t="shared" si="250"/>
        <v>18</v>
      </c>
      <c r="U402" s="336">
        <f t="shared" si="251"/>
        <v>18</v>
      </c>
      <c r="V402" s="334">
        <f t="shared" si="252"/>
        <v>0</v>
      </c>
      <c r="W402" s="357">
        <f t="shared" si="253"/>
        <v>18</v>
      </c>
      <c r="Z402" s="53"/>
    </row>
    <row r="403" spans="1:29" outlineLevel="2">
      <c r="A403" s="354" t="s">
        <v>74</v>
      </c>
      <c r="B403" s="315" t="s">
        <v>3</v>
      </c>
      <c r="C403" s="315" t="s">
        <v>97</v>
      </c>
      <c r="D403" s="315" t="s">
        <v>98</v>
      </c>
      <c r="E403" s="565" t="s">
        <v>935</v>
      </c>
      <c r="F403" s="565" t="s">
        <v>939</v>
      </c>
      <c r="G403" s="355">
        <v>6</v>
      </c>
      <c r="H403" s="315" t="s">
        <v>96</v>
      </c>
      <c r="I403" s="329">
        <v>1</v>
      </c>
      <c r="J403" s="329">
        <f>(9+$Y$30)*I403</f>
        <v>13.5</v>
      </c>
      <c r="K403" s="330">
        <v>4.5</v>
      </c>
      <c r="L403" s="338">
        <f t="shared" si="248"/>
        <v>7.5</v>
      </c>
      <c r="M403" s="339">
        <f t="shared" si="249"/>
        <v>2.5</v>
      </c>
      <c r="N403" s="552">
        <v>15</v>
      </c>
      <c r="O403" s="543">
        <v>1</v>
      </c>
      <c r="P403" s="544">
        <v>1</v>
      </c>
      <c r="Q403" s="310">
        <v>0</v>
      </c>
      <c r="R403" s="333">
        <v>0</v>
      </c>
      <c r="S403" s="334">
        <v>0</v>
      </c>
      <c r="T403" s="356">
        <f t="shared" si="250"/>
        <v>18</v>
      </c>
      <c r="U403" s="336">
        <f t="shared" si="251"/>
        <v>18</v>
      </c>
      <c r="V403" s="334">
        <f t="shared" si="252"/>
        <v>0</v>
      </c>
      <c r="W403" s="357">
        <f t="shared" si="253"/>
        <v>18</v>
      </c>
      <c r="Z403" s="53"/>
    </row>
    <row r="404" spans="1:29" outlineLevel="2">
      <c r="A404" s="354" t="s">
        <v>74</v>
      </c>
      <c r="B404" s="315" t="s">
        <v>3</v>
      </c>
      <c r="C404" s="315" t="s">
        <v>97</v>
      </c>
      <c r="D404" s="315" t="s">
        <v>100</v>
      </c>
      <c r="E404" s="608" t="s">
        <v>902</v>
      </c>
      <c r="F404" s="565" t="s">
        <v>936</v>
      </c>
      <c r="G404" s="355">
        <v>6</v>
      </c>
      <c r="H404" s="315" t="s">
        <v>96</v>
      </c>
      <c r="I404" s="329">
        <v>1</v>
      </c>
      <c r="J404" s="329">
        <f>(9+$Y$30)*I404</f>
        <v>13.5</v>
      </c>
      <c r="K404" s="330">
        <v>4.5</v>
      </c>
      <c r="L404" s="338">
        <f t="shared" si="248"/>
        <v>7.5</v>
      </c>
      <c r="M404" s="339">
        <f t="shared" si="249"/>
        <v>2.5</v>
      </c>
      <c r="N404" s="552">
        <v>30</v>
      </c>
      <c r="O404" s="543">
        <v>1</v>
      </c>
      <c r="P404" s="561">
        <v>2</v>
      </c>
      <c r="Q404" s="310">
        <v>0</v>
      </c>
      <c r="R404" s="333">
        <v>0</v>
      </c>
      <c r="S404" s="334">
        <v>0</v>
      </c>
      <c r="T404" s="356">
        <f t="shared" si="250"/>
        <v>22.5</v>
      </c>
      <c r="U404" s="336">
        <f t="shared" si="251"/>
        <v>22.5</v>
      </c>
      <c r="V404" s="334">
        <f t="shared" si="252"/>
        <v>0</v>
      </c>
      <c r="W404" s="357">
        <f t="shared" si="253"/>
        <v>22.5</v>
      </c>
      <c r="Z404" s="53"/>
    </row>
    <row r="405" spans="1:29" outlineLevel="2">
      <c r="A405" s="354" t="s">
        <v>375</v>
      </c>
      <c r="B405" s="315" t="s">
        <v>3</v>
      </c>
      <c r="C405" s="315" t="s">
        <v>97</v>
      </c>
      <c r="D405" s="315" t="s">
        <v>388</v>
      </c>
      <c r="E405" s="315" t="s">
        <v>389</v>
      </c>
      <c r="F405" s="315" t="s">
        <v>390</v>
      </c>
      <c r="G405" s="355">
        <v>6</v>
      </c>
      <c r="H405" s="315" t="s">
        <v>96</v>
      </c>
      <c r="I405" s="329">
        <v>1</v>
      </c>
      <c r="J405" s="329">
        <f>(11.25+$Y$30)*I405</f>
        <v>15.75</v>
      </c>
      <c r="K405" s="330">
        <v>2.25</v>
      </c>
      <c r="L405" s="338">
        <f>J405*10/3/G405</f>
        <v>8.75</v>
      </c>
      <c r="M405" s="339">
        <f>K405*10/3/G405</f>
        <v>1.25</v>
      </c>
      <c r="N405" s="552">
        <v>20</v>
      </c>
      <c r="O405" s="543">
        <v>1</v>
      </c>
      <c r="P405" s="544">
        <v>1</v>
      </c>
      <c r="Q405" s="310">
        <v>0</v>
      </c>
      <c r="R405" s="333">
        <v>0</v>
      </c>
      <c r="S405" s="334">
        <v>0</v>
      </c>
      <c r="T405" s="356">
        <f>J405*(O405+R405)+K405*(P405+S405)</f>
        <v>18</v>
      </c>
      <c r="U405" s="336">
        <f>J405*O405+K405*P405</f>
        <v>18</v>
      </c>
      <c r="V405" s="334">
        <f>J405*R405+K405*S405</f>
        <v>0</v>
      </c>
      <c r="W405" s="357">
        <f>T405</f>
        <v>18</v>
      </c>
    </row>
    <row r="406" spans="1:29" outlineLevel="2">
      <c r="A406" s="354" t="s">
        <v>264</v>
      </c>
      <c r="B406" s="315" t="s">
        <v>3</v>
      </c>
      <c r="C406" s="315" t="s">
        <v>97</v>
      </c>
      <c r="D406" s="315" t="s">
        <v>290</v>
      </c>
      <c r="E406" s="315" t="s">
        <v>291</v>
      </c>
      <c r="F406" s="315" t="s">
        <v>292</v>
      </c>
      <c r="G406" s="355">
        <v>6</v>
      </c>
      <c r="H406" s="315" t="s">
        <v>96</v>
      </c>
      <c r="I406" s="329">
        <v>1</v>
      </c>
      <c r="J406" s="329">
        <f t="shared" ref="J406:J412" si="254">(9+$Y$30)*I406</f>
        <v>13.5</v>
      </c>
      <c r="K406" s="330">
        <v>4.5</v>
      </c>
      <c r="L406" s="338">
        <f t="shared" si="248"/>
        <v>7.5</v>
      </c>
      <c r="M406" s="339">
        <f t="shared" si="249"/>
        <v>2.5</v>
      </c>
      <c r="N406" s="552">
        <v>16</v>
      </c>
      <c r="O406" s="543">
        <v>1</v>
      </c>
      <c r="P406" s="544">
        <v>1</v>
      </c>
      <c r="Q406" s="310">
        <v>0</v>
      </c>
      <c r="R406" s="333">
        <v>0</v>
      </c>
      <c r="S406" s="334">
        <v>0</v>
      </c>
      <c r="T406" s="356">
        <f t="shared" si="250"/>
        <v>18</v>
      </c>
      <c r="U406" s="336">
        <f t="shared" si="251"/>
        <v>18</v>
      </c>
      <c r="V406" s="334">
        <f t="shared" si="252"/>
        <v>0</v>
      </c>
      <c r="W406" s="357">
        <f t="shared" si="253"/>
        <v>18</v>
      </c>
    </row>
    <row r="407" spans="1:29" outlineLevel="2">
      <c r="A407" s="732" t="s">
        <v>264</v>
      </c>
      <c r="B407" s="315" t="s">
        <v>3</v>
      </c>
      <c r="C407" s="315" t="s">
        <v>97</v>
      </c>
      <c r="D407" s="565" t="s">
        <v>908</v>
      </c>
      <c r="E407" s="565" t="s">
        <v>940</v>
      </c>
      <c r="F407" s="565" t="s">
        <v>942</v>
      </c>
      <c r="G407" s="355">
        <v>6</v>
      </c>
      <c r="H407" s="315" t="s">
        <v>96</v>
      </c>
      <c r="I407" s="329">
        <v>1</v>
      </c>
      <c r="J407" s="329">
        <f t="shared" si="254"/>
        <v>13.5</v>
      </c>
      <c r="K407" s="330">
        <v>4.5</v>
      </c>
      <c r="L407" s="338">
        <f>J407*10/3/G407</f>
        <v>7.5</v>
      </c>
      <c r="M407" s="339">
        <f>K407*10/3/G407</f>
        <v>2.5</v>
      </c>
      <c r="N407" s="552">
        <v>20</v>
      </c>
      <c r="O407" s="543">
        <v>1</v>
      </c>
      <c r="P407" s="544">
        <v>1</v>
      </c>
      <c r="Q407" s="310">
        <v>0</v>
      </c>
      <c r="R407" s="333">
        <v>0</v>
      </c>
      <c r="S407" s="334">
        <v>0</v>
      </c>
      <c r="T407" s="356">
        <f>J407*(O407+R407)+K407*(P407+S407)</f>
        <v>18</v>
      </c>
      <c r="U407" s="336">
        <f>J407*O407+K407*P407</f>
        <v>18</v>
      </c>
      <c r="V407" s="334">
        <f>J407*R407+K407*S407</f>
        <v>0</v>
      </c>
      <c r="W407" s="357">
        <f>T407</f>
        <v>18</v>
      </c>
      <c r="Z407" s="53"/>
    </row>
    <row r="408" spans="1:29" outlineLevel="2">
      <c r="A408" s="732" t="s">
        <v>264</v>
      </c>
      <c r="B408" s="315" t="s">
        <v>3</v>
      </c>
      <c r="C408" s="315" t="s">
        <v>97</v>
      </c>
      <c r="D408" s="565" t="s">
        <v>908</v>
      </c>
      <c r="E408" s="565" t="s">
        <v>941</v>
      </c>
      <c r="F408" s="565" t="s">
        <v>943</v>
      </c>
      <c r="G408" s="355">
        <v>6</v>
      </c>
      <c r="H408" s="315" t="s">
        <v>96</v>
      </c>
      <c r="I408" s="329">
        <v>1</v>
      </c>
      <c r="J408" s="329">
        <f t="shared" si="254"/>
        <v>13.5</v>
      </c>
      <c r="K408" s="330">
        <v>4.5</v>
      </c>
      <c r="L408" s="338">
        <f>J408*10/3/G408</f>
        <v>7.5</v>
      </c>
      <c r="M408" s="339">
        <f>K408*10/3/G408</f>
        <v>2.5</v>
      </c>
      <c r="N408" s="552">
        <v>20</v>
      </c>
      <c r="O408" s="543">
        <v>1</v>
      </c>
      <c r="P408" s="544">
        <v>1</v>
      </c>
      <c r="Q408" s="310">
        <v>0</v>
      </c>
      <c r="R408" s="333">
        <v>0</v>
      </c>
      <c r="S408" s="334">
        <v>0</v>
      </c>
      <c r="T408" s="356">
        <f>J408*(O408+R408)+K408*(P408+S408)</f>
        <v>18</v>
      </c>
      <c r="U408" s="336">
        <f>J408*O408+K408*P408</f>
        <v>18</v>
      </c>
      <c r="V408" s="334">
        <f>J408*R408+K408*S408</f>
        <v>0</v>
      </c>
      <c r="W408" s="357">
        <f>T408</f>
        <v>18</v>
      </c>
      <c r="Z408" s="53"/>
    </row>
    <row r="409" spans="1:29" outlineLevel="2">
      <c r="A409" s="354" t="s">
        <v>415</v>
      </c>
      <c r="B409" s="315" t="s">
        <v>3</v>
      </c>
      <c r="C409" s="315" t="s">
        <v>97</v>
      </c>
      <c r="D409" s="315" t="s">
        <v>428</v>
      </c>
      <c r="E409" s="315" t="s">
        <v>429</v>
      </c>
      <c r="F409" s="315" t="s">
        <v>430</v>
      </c>
      <c r="G409" s="355">
        <v>6</v>
      </c>
      <c r="H409" s="315" t="s">
        <v>96</v>
      </c>
      <c r="I409" s="329">
        <v>1</v>
      </c>
      <c r="J409" s="329">
        <f t="shared" si="254"/>
        <v>13.5</v>
      </c>
      <c r="K409" s="330">
        <v>4.5</v>
      </c>
      <c r="L409" s="338">
        <f>J409*10/3/G409</f>
        <v>7.5</v>
      </c>
      <c r="M409" s="339">
        <f>K409*10/3/G409</f>
        <v>2.5</v>
      </c>
      <c r="N409" s="552">
        <v>20</v>
      </c>
      <c r="O409" s="543">
        <v>1</v>
      </c>
      <c r="P409" s="544">
        <v>1</v>
      </c>
      <c r="Q409" s="310">
        <v>0</v>
      </c>
      <c r="R409" s="333">
        <v>0</v>
      </c>
      <c r="S409" s="334">
        <v>0</v>
      </c>
      <c r="T409" s="356">
        <f>J409*(O409+R409)+K409*(P409+S409)</f>
        <v>18</v>
      </c>
      <c r="U409" s="336">
        <f>J409*O409+K409*P409</f>
        <v>18</v>
      </c>
      <c r="V409" s="334">
        <f>J409*R409+K409*S409</f>
        <v>0</v>
      </c>
      <c r="W409" s="357">
        <f>T409</f>
        <v>18</v>
      </c>
      <c r="Z409" s="53"/>
    </row>
    <row r="410" spans="1:29" s="150" customFormat="1" outlineLevel="2">
      <c r="A410" s="568" t="s">
        <v>160</v>
      </c>
      <c r="B410" s="565" t="s">
        <v>3</v>
      </c>
      <c r="C410" s="565" t="s">
        <v>97</v>
      </c>
      <c r="D410" s="565" t="s">
        <v>908</v>
      </c>
      <c r="E410" s="565" t="s">
        <v>923</v>
      </c>
      <c r="F410" s="565" t="s">
        <v>933</v>
      </c>
      <c r="G410" s="598">
        <v>6</v>
      </c>
      <c r="H410" s="565" t="s">
        <v>96</v>
      </c>
      <c r="I410" s="537">
        <v>1</v>
      </c>
      <c r="J410" s="537">
        <f t="shared" si="254"/>
        <v>13.5</v>
      </c>
      <c r="K410" s="567">
        <v>4.5</v>
      </c>
      <c r="L410" s="599">
        <f>J410*10/3/G410</f>
        <v>7.5</v>
      </c>
      <c r="M410" s="600">
        <f>K410*10/3/G410</f>
        <v>2.5</v>
      </c>
      <c r="N410" s="559">
        <v>20</v>
      </c>
      <c r="O410" s="563">
        <v>1</v>
      </c>
      <c r="P410" s="561">
        <v>1</v>
      </c>
      <c r="Q410" s="558">
        <v>0</v>
      </c>
      <c r="R410" s="562">
        <v>0</v>
      </c>
      <c r="S410" s="560">
        <v>0</v>
      </c>
      <c r="T410" s="601">
        <f>J410*(O410+R410)+K410*(P410+S410)</f>
        <v>18</v>
      </c>
      <c r="U410" s="602">
        <f>J410*O410+K410*P410</f>
        <v>18</v>
      </c>
      <c r="V410" s="560">
        <f>J410*R410+K410*S410</f>
        <v>0</v>
      </c>
      <c r="W410" s="603">
        <f>T410</f>
        <v>18</v>
      </c>
      <c r="X410" s="43"/>
      <c r="Y410" s="43"/>
      <c r="Z410" s="174"/>
      <c r="AA410" s="70"/>
      <c r="AB410" s="70"/>
      <c r="AC410" s="174"/>
    </row>
    <row r="411" spans="1:29" s="150" customFormat="1" outlineLevel="2">
      <c r="A411" s="732" t="s">
        <v>415</v>
      </c>
      <c r="B411" s="565" t="s">
        <v>3</v>
      </c>
      <c r="C411" s="565" t="s">
        <v>97</v>
      </c>
      <c r="D411" s="565" t="s">
        <v>908</v>
      </c>
      <c r="E411" s="565" t="s">
        <v>944</v>
      </c>
      <c r="F411" s="565" t="s">
        <v>945</v>
      </c>
      <c r="G411" s="598">
        <v>6</v>
      </c>
      <c r="H411" s="565" t="s">
        <v>96</v>
      </c>
      <c r="I411" s="537">
        <v>1</v>
      </c>
      <c r="J411" s="537">
        <f t="shared" si="254"/>
        <v>13.5</v>
      </c>
      <c r="K411" s="567">
        <v>4.5</v>
      </c>
      <c r="L411" s="599">
        <f>J411*10/3/G411</f>
        <v>7.5</v>
      </c>
      <c r="M411" s="600">
        <f>K411*10/3/G411</f>
        <v>2.5</v>
      </c>
      <c r="N411" s="559">
        <v>20</v>
      </c>
      <c r="O411" s="563">
        <v>1</v>
      </c>
      <c r="P411" s="561">
        <v>1</v>
      </c>
      <c r="Q411" s="558">
        <v>0</v>
      </c>
      <c r="R411" s="562">
        <v>0</v>
      </c>
      <c r="S411" s="560">
        <v>0</v>
      </c>
      <c r="T411" s="601">
        <f>J411*(O411+R411)+K411*(P411+S411)</f>
        <v>18</v>
      </c>
      <c r="U411" s="602">
        <f>J411*O411+K411*P411</f>
        <v>18</v>
      </c>
      <c r="V411" s="560">
        <f>J411*R411+K411*S411</f>
        <v>0</v>
      </c>
      <c r="W411" s="603">
        <f>T411</f>
        <v>18</v>
      </c>
      <c r="X411" s="43"/>
      <c r="Y411" s="43"/>
      <c r="Z411" s="174"/>
      <c r="AA411" s="70"/>
      <c r="AB411" s="70"/>
      <c r="AC411" s="174"/>
    </row>
    <row r="412" spans="1:29" outlineLevel="2">
      <c r="A412" s="326" t="s">
        <v>563</v>
      </c>
      <c r="B412" s="315" t="s">
        <v>3</v>
      </c>
      <c r="C412" s="315" t="s">
        <v>97</v>
      </c>
      <c r="D412" s="315" t="s">
        <v>403</v>
      </c>
      <c r="E412" s="315" t="s">
        <v>404</v>
      </c>
      <c r="F412" s="315" t="s">
        <v>405</v>
      </c>
      <c r="G412" s="355">
        <v>6</v>
      </c>
      <c r="H412" s="315" t="s">
        <v>32</v>
      </c>
      <c r="I412" s="329">
        <v>1</v>
      </c>
      <c r="J412" s="329">
        <f t="shared" si="254"/>
        <v>13.5</v>
      </c>
      <c r="K412" s="330">
        <v>4.5</v>
      </c>
      <c r="L412" s="338">
        <f t="shared" si="248"/>
        <v>7.5</v>
      </c>
      <c r="M412" s="339">
        <f t="shared" si="249"/>
        <v>2.5</v>
      </c>
      <c r="N412" s="559">
        <v>16</v>
      </c>
      <c r="O412" s="563">
        <v>0.4</v>
      </c>
      <c r="P412" s="561">
        <v>0.8</v>
      </c>
      <c r="Q412" s="310">
        <v>0</v>
      </c>
      <c r="R412" s="333">
        <v>0</v>
      </c>
      <c r="S412" s="334">
        <v>0</v>
      </c>
      <c r="T412" s="356">
        <f t="shared" si="250"/>
        <v>9</v>
      </c>
      <c r="U412" s="336">
        <f t="shared" si="251"/>
        <v>9</v>
      </c>
      <c r="V412" s="334">
        <f t="shared" si="252"/>
        <v>0</v>
      </c>
      <c r="W412" s="357">
        <f t="shared" si="253"/>
        <v>9</v>
      </c>
    </row>
    <row r="413" spans="1:29" outlineLevel="2">
      <c r="A413" s="326" t="s">
        <v>563</v>
      </c>
      <c r="B413" s="315" t="s">
        <v>3</v>
      </c>
      <c r="C413" s="315" t="s">
        <v>97</v>
      </c>
      <c r="D413" s="315" t="s">
        <v>406</v>
      </c>
      <c r="E413" s="315" t="s">
        <v>407</v>
      </c>
      <c r="F413" s="315" t="s">
        <v>408</v>
      </c>
      <c r="G413" s="355">
        <v>6</v>
      </c>
      <c r="H413" s="315" t="s">
        <v>32</v>
      </c>
      <c r="I413" s="329">
        <v>1</v>
      </c>
      <c r="J413" s="329">
        <v>0</v>
      </c>
      <c r="K413" s="330">
        <f>13.5+$Y$30</f>
        <v>18</v>
      </c>
      <c r="L413" s="338">
        <f t="shared" si="248"/>
        <v>0</v>
      </c>
      <c r="M413" s="339">
        <f t="shared" si="249"/>
        <v>10</v>
      </c>
      <c r="N413" s="552">
        <v>8</v>
      </c>
      <c r="O413" s="543">
        <v>0</v>
      </c>
      <c r="P413" s="544">
        <v>0.4</v>
      </c>
      <c r="Q413" s="310">
        <v>0</v>
      </c>
      <c r="R413" s="333">
        <v>0</v>
      </c>
      <c r="S413" s="334">
        <v>0</v>
      </c>
      <c r="T413" s="356">
        <f t="shared" si="250"/>
        <v>7.2</v>
      </c>
      <c r="U413" s="336">
        <f t="shared" si="251"/>
        <v>7.2</v>
      </c>
      <c r="V413" s="334">
        <f t="shared" si="252"/>
        <v>0</v>
      </c>
      <c r="W413" s="357">
        <f t="shared" si="253"/>
        <v>7.2</v>
      </c>
    </row>
    <row r="414" spans="1:29" outlineLevel="1">
      <c r="A414" s="326"/>
      <c r="B414" s="315"/>
      <c r="C414" s="315" t="s">
        <v>662</v>
      </c>
      <c r="D414" s="315"/>
      <c r="E414" s="315"/>
      <c r="F414" s="315"/>
      <c r="G414" s="355"/>
      <c r="H414" s="315"/>
      <c r="I414" s="329"/>
      <c r="J414" s="329"/>
      <c r="K414" s="330"/>
      <c r="L414" s="338"/>
      <c r="M414" s="339"/>
      <c r="N414" s="310"/>
      <c r="O414" s="333"/>
      <c r="P414" s="334"/>
      <c r="Q414" s="310"/>
      <c r="R414" s="333"/>
      <c r="S414" s="334"/>
      <c r="T414" s="356"/>
      <c r="U414" s="336">
        <f>SUBTOTAL(9,U400:U413)</f>
        <v>236.7</v>
      </c>
      <c r="V414" s="334">
        <f>SUBTOTAL(9,V400:V413)</f>
        <v>0</v>
      </c>
      <c r="W414" s="357">
        <f>SUBTOTAL(9,W400:W413)</f>
        <v>236.7</v>
      </c>
    </row>
    <row r="415" spans="1:29" outlineLevel="2">
      <c r="A415" s="354" t="s">
        <v>217</v>
      </c>
      <c r="B415" s="315" t="s">
        <v>3</v>
      </c>
      <c r="C415" s="315" t="s">
        <v>8</v>
      </c>
      <c r="D415" s="315" t="s">
        <v>222</v>
      </c>
      <c r="E415" s="315" t="s">
        <v>223</v>
      </c>
      <c r="F415" s="315" t="s">
        <v>224</v>
      </c>
      <c r="G415" s="355">
        <v>6</v>
      </c>
      <c r="H415" s="315" t="s">
        <v>32</v>
      </c>
      <c r="I415" s="329">
        <v>0.5</v>
      </c>
      <c r="J415" s="329">
        <f>(4.5+$Y$30)*I415</f>
        <v>4.5</v>
      </c>
      <c r="K415" s="330">
        <f>9*I415</f>
        <v>4.5</v>
      </c>
      <c r="L415" s="338">
        <f t="shared" ref="L415:L454" si="255">J415*10/3/G415</f>
        <v>2.5</v>
      </c>
      <c r="M415" s="339">
        <f t="shared" ref="M415:M454" si="256">K415*10/3/G415</f>
        <v>2.5</v>
      </c>
      <c r="N415" s="310">
        <v>0</v>
      </c>
      <c r="O415" s="333">
        <v>0</v>
      </c>
      <c r="P415" s="334">
        <v>0</v>
      </c>
      <c r="Q415" s="552">
        <v>8</v>
      </c>
      <c r="R415" s="543">
        <v>0.2</v>
      </c>
      <c r="S415" s="544">
        <v>0.4</v>
      </c>
      <c r="T415" s="356">
        <f t="shared" ref="T415:T454" si="257">J415*(O415+R415)+K415*(P415+S415)</f>
        <v>2.7</v>
      </c>
      <c r="U415" s="336">
        <f t="shared" ref="U415:U454" si="258">J415*O415+K415*P415</f>
        <v>0</v>
      </c>
      <c r="V415" s="334">
        <f t="shared" ref="V415:V454" si="259">J415*R415+K415*S415</f>
        <v>2.7</v>
      </c>
      <c r="W415" s="357">
        <f t="shared" ref="W415:W454" si="260">T415</f>
        <v>2.7</v>
      </c>
    </row>
    <row r="416" spans="1:29" outlineLevel="2">
      <c r="A416" s="354" t="s">
        <v>375</v>
      </c>
      <c r="B416" s="315" t="s">
        <v>3</v>
      </c>
      <c r="C416" s="315" t="s">
        <v>8</v>
      </c>
      <c r="D416" s="315" t="s">
        <v>222</v>
      </c>
      <c r="E416" s="315" t="s">
        <v>223</v>
      </c>
      <c r="F416" s="315" t="s">
        <v>224</v>
      </c>
      <c r="G416" s="355">
        <v>6</v>
      </c>
      <c r="H416" s="315" t="s">
        <v>32</v>
      </c>
      <c r="I416" s="329">
        <v>0.5</v>
      </c>
      <c r="J416" s="329">
        <f>(4.5+$Y$30)*I416</f>
        <v>4.5</v>
      </c>
      <c r="K416" s="330">
        <f>9*I416</f>
        <v>4.5</v>
      </c>
      <c r="L416" s="338">
        <f t="shared" si="255"/>
        <v>2.5</v>
      </c>
      <c r="M416" s="339">
        <f t="shared" si="256"/>
        <v>2.5</v>
      </c>
      <c r="N416" s="310">
        <v>0</v>
      </c>
      <c r="O416" s="333">
        <v>0</v>
      </c>
      <c r="P416" s="334">
        <v>0</v>
      </c>
      <c r="Q416" s="552">
        <v>8</v>
      </c>
      <c r="R416" s="543">
        <v>0.2</v>
      </c>
      <c r="S416" s="544">
        <v>0.4</v>
      </c>
      <c r="T416" s="356">
        <f t="shared" si="257"/>
        <v>2.7</v>
      </c>
      <c r="U416" s="336">
        <f t="shared" si="258"/>
        <v>0</v>
      </c>
      <c r="V416" s="334">
        <f t="shared" si="259"/>
        <v>2.7</v>
      </c>
      <c r="W416" s="357">
        <f t="shared" si="260"/>
        <v>2.7</v>
      </c>
    </row>
    <row r="417" spans="1:23" outlineLevel="2">
      <c r="A417" s="354" t="s">
        <v>160</v>
      </c>
      <c r="B417" s="315" t="s">
        <v>3</v>
      </c>
      <c r="C417" s="315" t="s">
        <v>8</v>
      </c>
      <c r="D417" s="315" t="s">
        <v>459</v>
      </c>
      <c r="E417" s="315" t="s">
        <v>478</v>
      </c>
      <c r="F417" s="315" t="s">
        <v>479</v>
      </c>
      <c r="G417" s="355">
        <v>6</v>
      </c>
      <c r="H417" s="315" t="s">
        <v>32</v>
      </c>
      <c r="I417" s="329">
        <v>0.66669999999999996</v>
      </c>
      <c r="J417" s="329">
        <f>(4.5+$Y$30)*I417</f>
        <v>6.0002999999999993</v>
      </c>
      <c r="K417" s="330">
        <f>9*I417</f>
        <v>6.0002999999999993</v>
      </c>
      <c r="L417" s="338">
        <f t="shared" si="255"/>
        <v>3.3334999999999995</v>
      </c>
      <c r="M417" s="339">
        <f t="shared" si="256"/>
        <v>3.3334999999999995</v>
      </c>
      <c r="N417" s="310">
        <v>0</v>
      </c>
      <c r="O417" s="333">
        <v>0</v>
      </c>
      <c r="P417" s="334">
        <v>0</v>
      </c>
      <c r="Q417" s="552">
        <v>8</v>
      </c>
      <c r="R417" s="543">
        <v>0.2</v>
      </c>
      <c r="S417" s="544">
        <v>0.4</v>
      </c>
      <c r="T417" s="356">
        <f t="shared" si="257"/>
        <v>3.6001799999999999</v>
      </c>
      <c r="U417" s="336">
        <f t="shared" si="258"/>
        <v>0</v>
      </c>
      <c r="V417" s="334">
        <f t="shared" si="259"/>
        <v>3.6001799999999999</v>
      </c>
      <c r="W417" s="357">
        <f t="shared" si="260"/>
        <v>3.6001799999999999</v>
      </c>
    </row>
    <row r="418" spans="1:23" outlineLevel="2">
      <c r="A418" s="354" t="s">
        <v>458</v>
      </c>
      <c r="B418" s="315" t="s">
        <v>3</v>
      </c>
      <c r="C418" s="315" t="s">
        <v>8</v>
      </c>
      <c r="D418" s="315" t="s">
        <v>459</v>
      </c>
      <c r="E418" s="315" t="s">
        <v>478</v>
      </c>
      <c r="F418" s="315" t="s">
        <v>479</v>
      </c>
      <c r="G418" s="355">
        <v>6</v>
      </c>
      <c r="H418" s="315" t="s">
        <v>32</v>
      </c>
      <c r="I418" s="329">
        <v>0.33329999999999999</v>
      </c>
      <c r="J418" s="329">
        <f>(4.5+$Y$30)*I418</f>
        <v>2.9996999999999998</v>
      </c>
      <c r="K418" s="330">
        <f>9*I418</f>
        <v>2.9996999999999998</v>
      </c>
      <c r="L418" s="338">
        <f t="shared" si="255"/>
        <v>1.6665000000000001</v>
      </c>
      <c r="M418" s="339">
        <f t="shared" si="256"/>
        <v>1.6665000000000001</v>
      </c>
      <c r="N418" s="310">
        <v>0</v>
      </c>
      <c r="O418" s="333">
        <v>0</v>
      </c>
      <c r="P418" s="334">
        <v>0</v>
      </c>
      <c r="Q418" s="552">
        <v>8</v>
      </c>
      <c r="R418" s="543">
        <v>0.2</v>
      </c>
      <c r="S418" s="544">
        <v>0.4</v>
      </c>
      <c r="T418" s="356">
        <f t="shared" si="257"/>
        <v>1.79982</v>
      </c>
      <c r="U418" s="336">
        <f t="shared" si="258"/>
        <v>0</v>
      </c>
      <c r="V418" s="334">
        <f t="shared" si="259"/>
        <v>1.79982</v>
      </c>
      <c r="W418" s="357">
        <f t="shared" si="260"/>
        <v>1.79982</v>
      </c>
    </row>
    <row r="419" spans="1:23" ht="14.25" customHeight="1" outlineLevel="2">
      <c r="A419" s="576" t="s">
        <v>110</v>
      </c>
      <c r="B419" s="315" t="s">
        <v>3</v>
      </c>
      <c r="C419" s="361" t="s">
        <v>8</v>
      </c>
      <c r="D419" s="565" t="s">
        <v>908</v>
      </c>
      <c r="E419" s="565" t="s">
        <v>906</v>
      </c>
      <c r="F419" s="565" t="s">
        <v>907</v>
      </c>
      <c r="G419" s="355">
        <v>6</v>
      </c>
      <c r="H419" s="315" t="s">
        <v>32</v>
      </c>
      <c r="I419" s="575">
        <v>0.5</v>
      </c>
      <c r="J419" s="537">
        <f t="shared" ref="J419:J420" si="261">(4.5+$Y$30)*I419</f>
        <v>4.5</v>
      </c>
      <c r="K419" s="567">
        <f t="shared" ref="K419:K420" si="262">9*I419</f>
        <v>4.5</v>
      </c>
      <c r="L419" s="338">
        <f t="shared" si="255"/>
        <v>2.5</v>
      </c>
      <c r="M419" s="339">
        <f t="shared" si="256"/>
        <v>2.5</v>
      </c>
      <c r="N419" s="310">
        <v>0</v>
      </c>
      <c r="O419" s="333">
        <v>0</v>
      </c>
      <c r="P419" s="334">
        <v>0</v>
      </c>
      <c r="Q419" s="559">
        <v>4</v>
      </c>
      <c r="R419" s="563">
        <v>0.2</v>
      </c>
      <c r="S419" s="561">
        <v>0.2</v>
      </c>
      <c r="T419" s="356">
        <f t="shared" si="257"/>
        <v>1.8</v>
      </c>
      <c r="U419" s="336">
        <f t="shared" si="258"/>
        <v>0</v>
      </c>
      <c r="V419" s="334">
        <f t="shared" si="259"/>
        <v>1.8</v>
      </c>
      <c r="W419" s="357">
        <f t="shared" si="260"/>
        <v>1.8</v>
      </c>
    </row>
    <row r="420" spans="1:23" ht="14.25" customHeight="1" outlineLevel="2">
      <c r="A420" s="576" t="s">
        <v>391</v>
      </c>
      <c r="B420" s="315" t="s">
        <v>3</v>
      </c>
      <c r="C420" s="361" t="s">
        <v>8</v>
      </c>
      <c r="D420" s="565" t="s">
        <v>908</v>
      </c>
      <c r="E420" s="565" t="s">
        <v>906</v>
      </c>
      <c r="F420" s="565" t="s">
        <v>907</v>
      </c>
      <c r="G420" s="355">
        <v>6</v>
      </c>
      <c r="H420" s="315" t="s">
        <v>32</v>
      </c>
      <c r="I420" s="575">
        <v>0.5</v>
      </c>
      <c r="J420" s="537">
        <f t="shared" si="261"/>
        <v>4.5</v>
      </c>
      <c r="K420" s="567">
        <f t="shared" si="262"/>
        <v>4.5</v>
      </c>
      <c r="L420" s="338">
        <f t="shared" si="255"/>
        <v>2.5</v>
      </c>
      <c r="M420" s="339">
        <f t="shared" si="256"/>
        <v>2.5</v>
      </c>
      <c r="N420" s="310">
        <v>0</v>
      </c>
      <c r="O420" s="333">
        <v>0</v>
      </c>
      <c r="P420" s="334">
        <v>0</v>
      </c>
      <c r="Q420" s="559">
        <v>4</v>
      </c>
      <c r="R420" s="563">
        <v>0.2</v>
      </c>
      <c r="S420" s="561">
        <v>0.2</v>
      </c>
      <c r="T420" s="356">
        <f t="shared" si="257"/>
        <v>1.8</v>
      </c>
      <c r="U420" s="336">
        <f t="shared" si="258"/>
        <v>0</v>
      </c>
      <c r="V420" s="334">
        <f t="shared" si="259"/>
        <v>1.8</v>
      </c>
      <c r="W420" s="357">
        <f t="shared" si="260"/>
        <v>1.8</v>
      </c>
    </row>
    <row r="421" spans="1:23" outlineLevel="2">
      <c r="A421" s="576" t="s">
        <v>160</v>
      </c>
      <c r="B421" s="315" t="s">
        <v>3</v>
      </c>
      <c r="C421" s="361" t="s">
        <v>8</v>
      </c>
      <c r="D421" s="565" t="s">
        <v>908</v>
      </c>
      <c r="E421" s="565" t="s">
        <v>909</v>
      </c>
      <c r="F421" s="565" t="s">
        <v>957</v>
      </c>
      <c r="G421" s="355">
        <v>6</v>
      </c>
      <c r="H421" s="315" t="s">
        <v>32</v>
      </c>
      <c r="I421" s="575">
        <v>0.5</v>
      </c>
      <c r="J421" s="537">
        <f t="shared" ref="J421:J426" si="263">(9+$Y$30)*I421</f>
        <v>6.75</v>
      </c>
      <c r="K421" s="567">
        <f>4.5*I421</f>
        <v>2.25</v>
      </c>
      <c r="L421" s="338">
        <f t="shared" si="255"/>
        <v>3.75</v>
      </c>
      <c r="M421" s="339">
        <f t="shared" si="256"/>
        <v>1.25</v>
      </c>
      <c r="N421" s="310">
        <v>0</v>
      </c>
      <c r="O421" s="333">
        <v>0</v>
      </c>
      <c r="P421" s="334">
        <v>0</v>
      </c>
      <c r="Q421" s="559">
        <v>8</v>
      </c>
      <c r="R421" s="563">
        <v>0.2</v>
      </c>
      <c r="S421" s="561">
        <v>0.4</v>
      </c>
      <c r="T421" s="356">
        <f t="shared" si="257"/>
        <v>2.25</v>
      </c>
      <c r="U421" s="336">
        <f t="shared" si="258"/>
        <v>0</v>
      </c>
      <c r="V421" s="334">
        <f t="shared" si="259"/>
        <v>2.25</v>
      </c>
      <c r="W421" s="357">
        <f t="shared" si="260"/>
        <v>2.25</v>
      </c>
    </row>
    <row r="422" spans="1:23" outlineLevel="2">
      <c r="A422" s="576" t="s">
        <v>300</v>
      </c>
      <c r="B422" s="315" t="s">
        <v>3</v>
      </c>
      <c r="C422" s="361" t="s">
        <v>8</v>
      </c>
      <c r="D422" s="565" t="s">
        <v>908</v>
      </c>
      <c r="E422" s="565" t="s">
        <v>909</v>
      </c>
      <c r="F422" s="565" t="s">
        <v>957</v>
      </c>
      <c r="G422" s="355">
        <v>6</v>
      </c>
      <c r="H422" s="315" t="s">
        <v>32</v>
      </c>
      <c r="I422" s="575">
        <v>0.3</v>
      </c>
      <c r="J422" s="537">
        <f t="shared" si="263"/>
        <v>4.05</v>
      </c>
      <c r="K422" s="567">
        <f t="shared" ref="K422:K423" si="264">4.5*I422</f>
        <v>1.3499999999999999</v>
      </c>
      <c r="L422" s="338">
        <f t="shared" si="255"/>
        <v>2.25</v>
      </c>
      <c r="M422" s="339">
        <f t="shared" si="256"/>
        <v>0.74999999999999989</v>
      </c>
      <c r="N422" s="310">
        <v>0</v>
      </c>
      <c r="O422" s="333">
        <v>0</v>
      </c>
      <c r="P422" s="334">
        <v>0</v>
      </c>
      <c r="Q422" s="559">
        <v>8</v>
      </c>
      <c r="R422" s="563">
        <v>0.2</v>
      </c>
      <c r="S422" s="561">
        <v>0.4</v>
      </c>
      <c r="T422" s="356">
        <f t="shared" si="257"/>
        <v>1.35</v>
      </c>
      <c r="U422" s="336">
        <f t="shared" si="258"/>
        <v>0</v>
      </c>
      <c r="V422" s="334">
        <f t="shared" si="259"/>
        <v>1.35</v>
      </c>
      <c r="W422" s="357">
        <f t="shared" si="260"/>
        <v>1.35</v>
      </c>
    </row>
    <row r="423" spans="1:23" outlineLevel="2">
      <c r="A423" s="576" t="s">
        <v>563</v>
      </c>
      <c r="B423" s="315" t="s">
        <v>3</v>
      </c>
      <c r="C423" s="361" t="s">
        <v>8</v>
      </c>
      <c r="D423" s="565" t="s">
        <v>908</v>
      </c>
      <c r="E423" s="565" t="s">
        <v>909</v>
      </c>
      <c r="F423" s="565" t="s">
        <v>957</v>
      </c>
      <c r="G423" s="355">
        <v>6</v>
      </c>
      <c r="H423" s="315" t="s">
        <v>32</v>
      </c>
      <c r="I423" s="575">
        <v>0.2</v>
      </c>
      <c r="J423" s="537">
        <f t="shared" si="263"/>
        <v>2.7</v>
      </c>
      <c r="K423" s="567">
        <f t="shared" si="264"/>
        <v>0.9</v>
      </c>
      <c r="L423" s="338">
        <f t="shared" si="255"/>
        <v>1.5</v>
      </c>
      <c r="M423" s="339">
        <f t="shared" si="256"/>
        <v>0.5</v>
      </c>
      <c r="N423" s="310">
        <v>0</v>
      </c>
      <c r="O423" s="333">
        <v>0</v>
      </c>
      <c r="P423" s="334">
        <v>0</v>
      </c>
      <c r="Q423" s="559">
        <v>8</v>
      </c>
      <c r="R423" s="563">
        <v>0.2</v>
      </c>
      <c r="S423" s="561">
        <v>0.4</v>
      </c>
      <c r="T423" s="356">
        <f t="shared" si="257"/>
        <v>0.90000000000000013</v>
      </c>
      <c r="U423" s="336">
        <f t="shared" si="258"/>
        <v>0</v>
      </c>
      <c r="V423" s="334">
        <f t="shared" si="259"/>
        <v>0.90000000000000013</v>
      </c>
      <c r="W423" s="357">
        <f t="shared" si="260"/>
        <v>0.90000000000000013</v>
      </c>
    </row>
    <row r="424" spans="1:23" outlineLevel="2">
      <c r="A424" s="576" t="s">
        <v>160</v>
      </c>
      <c r="B424" s="315" t="s">
        <v>3</v>
      </c>
      <c r="C424" s="361" t="s">
        <v>8</v>
      </c>
      <c r="D424" s="565" t="s">
        <v>908</v>
      </c>
      <c r="E424" s="565" t="s">
        <v>910</v>
      </c>
      <c r="F424" s="565" t="s">
        <v>958</v>
      </c>
      <c r="G424" s="355">
        <v>6</v>
      </c>
      <c r="H424" s="315" t="s">
        <v>32</v>
      </c>
      <c r="I424" s="575">
        <v>0.75</v>
      </c>
      <c r="J424" s="537">
        <f t="shared" si="263"/>
        <v>10.125</v>
      </c>
      <c r="K424" s="567">
        <f>4.5*I424</f>
        <v>3.375</v>
      </c>
      <c r="L424" s="338">
        <f t="shared" si="255"/>
        <v>5.625</v>
      </c>
      <c r="M424" s="339">
        <f t="shared" si="256"/>
        <v>1.875</v>
      </c>
      <c r="N424" s="310">
        <v>0</v>
      </c>
      <c r="O424" s="333">
        <v>0</v>
      </c>
      <c r="P424" s="334">
        <v>0</v>
      </c>
      <c r="Q424" s="559">
        <v>8</v>
      </c>
      <c r="R424" s="563">
        <v>0.2</v>
      </c>
      <c r="S424" s="561">
        <v>0.4</v>
      </c>
      <c r="T424" s="356">
        <f t="shared" si="257"/>
        <v>3.375</v>
      </c>
      <c r="U424" s="336">
        <f t="shared" si="258"/>
        <v>0</v>
      </c>
      <c r="V424" s="334">
        <f t="shared" si="259"/>
        <v>3.375</v>
      </c>
      <c r="W424" s="357">
        <f t="shared" si="260"/>
        <v>3.375</v>
      </c>
    </row>
    <row r="425" spans="1:23" outlineLevel="2">
      <c r="A425" s="576" t="s">
        <v>300</v>
      </c>
      <c r="B425" s="315" t="s">
        <v>3</v>
      </c>
      <c r="C425" s="361" t="s">
        <v>8</v>
      </c>
      <c r="D425" s="565" t="s">
        <v>908</v>
      </c>
      <c r="E425" s="565" t="s">
        <v>910</v>
      </c>
      <c r="F425" s="565" t="s">
        <v>958</v>
      </c>
      <c r="G425" s="355">
        <v>6</v>
      </c>
      <c r="H425" s="315" t="s">
        <v>32</v>
      </c>
      <c r="I425" s="575">
        <v>0.25</v>
      </c>
      <c r="J425" s="537">
        <f t="shared" si="263"/>
        <v>3.375</v>
      </c>
      <c r="K425" s="567">
        <f>4.5*I425</f>
        <v>1.125</v>
      </c>
      <c r="L425" s="338">
        <f t="shared" si="255"/>
        <v>1.875</v>
      </c>
      <c r="M425" s="339">
        <f t="shared" si="256"/>
        <v>0.625</v>
      </c>
      <c r="N425" s="310">
        <v>0</v>
      </c>
      <c r="O425" s="333">
        <v>0</v>
      </c>
      <c r="P425" s="334">
        <v>0</v>
      </c>
      <c r="Q425" s="559">
        <v>8</v>
      </c>
      <c r="R425" s="563">
        <v>0.2</v>
      </c>
      <c r="S425" s="561">
        <v>0.4</v>
      </c>
      <c r="T425" s="356">
        <f t="shared" si="257"/>
        <v>1.125</v>
      </c>
      <c r="U425" s="336">
        <f t="shared" si="258"/>
        <v>0</v>
      </c>
      <c r="V425" s="334">
        <f t="shared" si="259"/>
        <v>1.125</v>
      </c>
      <c r="W425" s="357">
        <f t="shared" si="260"/>
        <v>1.125</v>
      </c>
    </row>
    <row r="426" spans="1:23" outlineLevel="2">
      <c r="A426" s="576" t="s">
        <v>563</v>
      </c>
      <c r="B426" s="315" t="s">
        <v>3</v>
      </c>
      <c r="C426" s="361" t="s">
        <v>8</v>
      </c>
      <c r="D426" s="565" t="s">
        <v>908</v>
      </c>
      <c r="E426" s="565" t="s">
        <v>910</v>
      </c>
      <c r="F426" s="565" t="s">
        <v>958</v>
      </c>
      <c r="G426" s="355">
        <v>6</v>
      </c>
      <c r="H426" s="315" t="s">
        <v>32</v>
      </c>
      <c r="I426" s="575">
        <v>0</v>
      </c>
      <c r="J426" s="537">
        <f t="shared" si="263"/>
        <v>0</v>
      </c>
      <c r="K426" s="567">
        <f>4.5*I426</f>
        <v>0</v>
      </c>
      <c r="L426" s="338">
        <f t="shared" si="255"/>
        <v>0</v>
      </c>
      <c r="M426" s="339">
        <f t="shared" si="256"/>
        <v>0</v>
      </c>
      <c r="N426" s="310">
        <v>0</v>
      </c>
      <c r="O426" s="333">
        <v>0</v>
      </c>
      <c r="P426" s="334">
        <v>0</v>
      </c>
      <c r="Q426" s="559">
        <v>8</v>
      </c>
      <c r="R426" s="563">
        <v>0.2</v>
      </c>
      <c r="S426" s="561">
        <v>0.4</v>
      </c>
      <c r="T426" s="356">
        <f t="shared" si="257"/>
        <v>0</v>
      </c>
      <c r="U426" s="336">
        <f t="shared" si="258"/>
        <v>0</v>
      </c>
      <c r="V426" s="334">
        <f t="shared" si="259"/>
        <v>0</v>
      </c>
      <c r="W426" s="357">
        <f t="shared" si="260"/>
        <v>0</v>
      </c>
    </row>
    <row r="427" spans="1:23" outlineLevel="2">
      <c r="A427" s="576" t="s">
        <v>160</v>
      </c>
      <c r="B427" s="315" t="s">
        <v>3</v>
      </c>
      <c r="C427" s="361" t="s">
        <v>8</v>
      </c>
      <c r="D427" s="565" t="s">
        <v>908</v>
      </c>
      <c r="E427" s="565" t="s">
        <v>911</v>
      </c>
      <c r="F427" s="565" t="s">
        <v>959</v>
      </c>
      <c r="G427" s="355">
        <v>6</v>
      </c>
      <c r="H427" s="315" t="s">
        <v>32</v>
      </c>
      <c r="I427" s="575">
        <v>1</v>
      </c>
      <c r="J427" s="537">
        <f>(4.5+$Y$30)*I427</f>
        <v>9</v>
      </c>
      <c r="K427" s="567">
        <f>9*I427</f>
        <v>9</v>
      </c>
      <c r="L427" s="338">
        <f t="shared" si="255"/>
        <v>5</v>
      </c>
      <c r="M427" s="339">
        <f t="shared" si="256"/>
        <v>5</v>
      </c>
      <c r="N427" s="310">
        <v>0</v>
      </c>
      <c r="O427" s="333">
        <v>0</v>
      </c>
      <c r="P427" s="334">
        <v>0</v>
      </c>
      <c r="Q427" s="559">
        <v>8</v>
      </c>
      <c r="R427" s="563">
        <v>0.2</v>
      </c>
      <c r="S427" s="561">
        <v>0.4</v>
      </c>
      <c r="T427" s="356">
        <f t="shared" si="257"/>
        <v>5.4</v>
      </c>
      <c r="U427" s="336">
        <f t="shared" si="258"/>
        <v>0</v>
      </c>
      <c r="V427" s="334">
        <f t="shared" si="259"/>
        <v>5.4</v>
      </c>
      <c r="W427" s="357">
        <f t="shared" si="260"/>
        <v>5.4</v>
      </c>
    </row>
    <row r="428" spans="1:23" outlineLevel="2">
      <c r="A428" s="326" t="s">
        <v>74</v>
      </c>
      <c r="B428" s="315" t="s">
        <v>3</v>
      </c>
      <c r="C428" s="315" t="s">
        <v>8</v>
      </c>
      <c r="D428" s="315" t="s">
        <v>4</v>
      </c>
      <c r="E428" s="315" t="s">
        <v>5</v>
      </c>
      <c r="F428" s="315" t="s">
        <v>6</v>
      </c>
      <c r="G428" s="355">
        <v>24</v>
      </c>
      <c r="H428" s="315" t="s">
        <v>7</v>
      </c>
      <c r="I428" s="329">
        <v>1</v>
      </c>
      <c r="J428" s="329">
        <f t="shared" ref="J428:J434" si="265">$Y$29</f>
        <v>1.3149999999999999</v>
      </c>
      <c r="K428" s="330">
        <v>0</v>
      </c>
      <c r="L428" s="338">
        <f t="shared" si="255"/>
        <v>0.18263888888888888</v>
      </c>
      <c r="M428" s="339">
        <f t="shared" si="256"/>
        <v>0</v>
      </c>
      <c r="N428" s="552">
        <v>5</v>
      </c>
      <c r="O428" s="545">
        <f t="shared" ref="O428:O434" si="266">N428</f>
        <v>5</v>
      </c>
      <c r="P428" s="544">
        <v>0</v>
      </c>
      <c r="Q428" s="552">
        <v>6</v>
      </c>
      <c r="R428" s="545">
        <f t="shared" ref="R428:R434" si="267">Q428</f>
        <v>6</v>
      </c>
      <c r="S428" s="544">
        <v>0</v>
      </c>
      <c r="T428" s="356">
        <f t="shared" si="257"/>
        <v>14.465</v>
      </c>
      <c r="U428" s="336">
        <f t="shared" si="258"/>
        <v>6.5749999999999993</v>
      </c>
      <c r="V428" s="334">
        <f t="shared" si="259"/>
        <v>7.89</v>
      </c>
      <c r="W428" s="357">
        <f t="shared" si="260"/>
        <v>14.465</v>
      </c>
    </row>
    <row r="429" spans="1:23" outlineLevel="2">
      <c r="A429" s="326" t="s">
        <v>160</v>
      </c>
      <c r="B429" s="315" t="s">
        <v>3</v>
      </c>
      <c r="C429" s="315" t="s">
        <v>8</v>
      </c>
      <c r="D429" s="315" t="s">
        <v>4</v>
      </c>
      <c r="E429" s="315" t="s">
        <v>5</v>
      </c>
      <c r="F429" s="315" t="s">
        <v>6</v>
      </c>
      <c r="G429" s="355">
        <v>24</v>
      </c>
      <c r="H429" s="315" t="s">
        <v>7</v>
      </c>
      <c r="I429" s="329">
        <v>1</v>
      </c>
      <c r="J429" s="329">
        <f t="shared" si="265"/>
        <v>1.3149999999999999</v>
      </c>
      <c r="K429" s="330">
        <v>0</v>
      </c>
      <c r="L429" s="338">
        <f t="shared" si="255"/>
        <v>0.18263888888888888</v>
      </c>
      <c r="M429" s="339">
        <f t="shared" si="256"/>
        <v>0</v>
      </c>
      <c r="N429" s="552">
        <v>0</v>
      </c>
      <c r="O429" s="545">
        <f t="shared" si="266"/>
        <v>0</v>
      </c>
      <c r="P429" s="544">
        <v>0</v>
      </c>
      <c r="Q429" s="552">
        <v>1</v>
      </c>
      <c r="R429" s="545">
        <f t="shared" si="267"/>
        <v>1</v>
      </c>
      <c r="S429" s="544">
        <v>0</v>
      </c>
      <c r="T429" s="356">
        <f t="shared" si="257"/>
        <v>1.3149999999999999</v>
      </c>
      <c r="U429" s="336">
        <f t="shared" si="258"/>
        <v>0</v>
      </c>
      <c r="V429" s="334">
        <f t="shared" si="259"/>
        <v>1.3149999999999999</v>
      </c>
      <c r="W429" s="357">
        <f t="shared" si="260"/>
        <v>1.3149999999999999</v>
      </c>
    </row>
    <row r="430" spans="1:23" outlineLevel="2">
      <c r="A430" s="326" t="s">
        <v>264</v>
      </c>
      <c r="B430" s="315" t="s">
        <v>3</v>
      </c>
      <c r="C430" s="315" t="s">
        <v>8</v>
      </c>
      <c r="D430" s="315" t="s">
        <v>4</v>
      </c>
      <c r="E430" s="315" t="s">
        <v>5</v>
      </c>
      <c r="F430" s="315" t="s">
        <v>6</v>
      </c>
      <c r="G430" s="355">
        <v>24</v>
      </c>
      <c r="H430" s="315" t="s">
        <v>7</v>
      </c>
      <c r="I430" s="329">
        <v>1</v>
      </c>
      <c r="J430" s="329">
        <f t="shared" si="265"/>
        <v>1.3149999999999999</v>
      </c>
      <c r="K430" s="330">
        <v>0</v>
      </c>
      <c r="L430" s="338">
        <f t="shared" si="255"/>
        <v>0.18263888888888888</v>
      </c>
      <c r="M430" s="339">
        <f t="shared" si="256"/>
        <v>0</v>
      </c>
      <c r="N430" s="552">
        <v>4</v>
      </c>
      <c r="O430" s="545">
        <f t="shared" si="266"/>
        <v>4</v>
      </c>
      <c r="P430" s="544">
        <v>0</v>
      </c>
      <c r="Q430" s="552">
        <v>5</v>
      </c>
      <c r="R430" s="545">
        <f t="shared" si="267"/>
        <v>5</v>
      </c>
      <c r="S430" s="544">
        <v>0</v>
      </c>
      <c r="T430" s="356">
        <f t="shared" si="257"/>
        <v>11.834999999999999</v>
      </c>
      <c r="U430" s="336">
        <f t="shared" si="258"/>
        <v>5.26</v>
      </c>
      <c r="V430" s="334">
        <f t="shared" si="259"/>
        <v>6.5749999999999993</v>
      </c>
      <c r="W430" s="357">
        <f t="shared" si="260"/>
        <v>11.834999999999999</v>
      </c>
    </row>
    <row r="431" spans="1:23" outlineLevel="2">
      <c r="A431" s="326" t="s">
        <v>300</v>
      </c>
      <c r="B431" s="315" t="s">
        <v>3</v>
      </c>
      <c r="C431" s="315" t="s">
        <v>8</v>
      </c>
      <c r="D431" s="315" t="s">
        <v>4</v>
      </c>
      <c r="E431" s="315" t="s">
        <v>5</v>
      </c>
      <c r="F431" s="315" t="s">
        <v>6</v>
      </c>
      <c r="G431" s="355">
        <v>24</v>
      </c>
      <c r="H431" s="315" t="s">
        <v>7</v>
      </c>
      <c r="I431" s="329">
        <v>1</v>
      </c>
      <c r="J431" s="329">
        <f t="shared" si="265"/>
        <v>1.3149999999999999</v>
      </c>
      <c r="K431" s="330">
        <v>0</v>
      </c>
      <c r="L431" s="338">
        <f t="shared" si="255"/>
        <v>0.18263888888888888</v>
      </c>
      <c r="M431" s="339">
        <f t="shared" si="256"/>
        <v>0</v>
      </c>
      <c r="N431" s="552">
        <v>16</v>
      </c>
      <c r="O431" s="545">
        <f t="shared" si="266"/>
        <v>16</v>
      </c>
      <c r="P431" s="544">
        <v>0</v>
      </c>
      <c r="Q431" s="552">
        <v>17</v>
      </c>
      <c r="R431" s="545">
        <f t="shared" si="267"/>
        <v>17</v>
      </c>
      <c r="S431" s="544">
        <v>0</v>
      </c>
      <c r="T431" s="356">
        <f t="shared" si="257"/>
        <v>43.394999999999996</v>
      </c>
      <c r="U431" s="336">
        <f t="shared" si="258"/>
        <v>21.04</v>
      </c>
      <c r="V431" s="334">
        <f t="shared" si="259"/>
        <v>22.355</v>
      </c>
      <c r="W431" s="357">
        <f t="shared" si="260"/>
        <v>43.394999999999996</v>
      </c>
    </row>
    <row r="432" spans="1:23" outlineLevel="2">
      <c r="A432" s="326" t="s">
        <v>375</v>
      </c>
      <c r="B432" s="315" t="s">
        <v>3</v>
      </c>
      <c r="C432" s="315" t="s">
        <v>8</v>
      </c>
      <c r="D432" s="315" t="s">
        <v>4</v>
      </c>
      <c r="E432" s="315" t="s">
        <v>5</v>
      </c>
      <c r="F432" s="315" t="s">
        <v>6</v>
      </c>
      <c r="G432" s="355">
        <v>24</v>
      </c>
      <c r="H432" s="315" t="s">
        <v>7</v>
      </c>
      <c r="I432" s="329">
        <v>1</v>
      </c>
      <c r="J432" s="329">
        <f t="shared" si="265"/>
        <v>1.3149999999999999</v>
      </c>
      <c r="K432" s="330">
        <v>0</v>
      </c>
      <c r="L432" s="338">
        <f t="shared" si="255"/>
        <v>0.18263888888888888</v>
      </c>
      <c r="M432" s="339">
        <f t="shared" si="256"/>
        <v>0</v>
      </c>
      <c r="N432" s="552">
        <v>3</v>
      </c>
      <c r="O432" s="545">
        <f t="shared" si="266"/>
        <v>3</v>
      </c>
      <c r="P432" s="544">
        <v>0</v>
      </c>
      <c r="Q432" s="552">
        <v>3</v>
      </c>
      <c r="R432" s="545">
        <f t="shared" si="267"/>
        <v>3</v>
      </c>
      <c r="S432" s="544">
        <v>0</v>
      </c>
      <c r="T432" s="356">
        <f t="shared" si="257"/>
        <v>7.89</v>
      </c>
      <c r="U432" s="336">
        <f t="shared" si="258"/>
        <v>3.9449999999999998</v>
      </c>
      <c r="V432" s="334">
        <f t="shared" si="259"/>
        <v>3.9449999999999998</v>
      </c>
      <c r="W432" s="357">
        <f t="shared" si="260"/>
        <v>7.89</v>
      </c>
    </row>
    <row r="433" spans="1:29" outlineLevel="2">
      <c r="A433" s="326" t="s">
        <v>391</v>
      </c>
      <c r="B433" s="315" t="s">
        <v>3</v>
      </c>
      <c r="C433" s="315" t="s">
        <v>8</v>
      </c>
      <c r="D433" s="315" t="s">
        <v>4</v>
      </c>
      <c r="E433" s="315" t="s">
        <v>5</v>
      </c>
      <c r="F433" s="315" t="s">
        <v>6</v>
      </c>
      <c r="G433" s="355">
        <v>24</v>
      </c>
      <c r="H433" s="315" t="s">
        <v>7</v>
      </c>
      <c r="I433" s="329">
        <v>1</v>
      </c>
      <c r="J433" s="329">
        <f t="shared" si="265"/>
        <v>1.3149999999999999</v>
      </c>
      <c r="K433" s="330">
        <v>0</v>
      </c>
      <c r="L433" s="338">
        <f t="shared" si="255"/>
        <v>0.18263888888888888</v>
      </c>
      <c r="M433" s="339">
        <f t="shared" si="256"/>
        <v>0</v>
      </c>
      <c r="N433" s="552">
        <v>2</v>
      </c>
      <c r="O433" s="545">
        <f t="shared" si="266"/>
        <v>2</v>
      </c>
      <c r="P433" s="544">
        <v>0</v>
      </c>
      <c r="Q433" s="552">
        <v>3</v>
      </c>
      <c r="R433" s="545">
        <f t="shared" si="267"/>
        <v>3</v>
      </c>
      <c r="S433" s="544">
        <v>0</v>
      </c>
      <c r="T433" s="356">
        <f t="shared" si="257"/>
        <v>6.5749999999999993</v>
      </c>
      <c r="U433" s="336">
        <f t="shared" si="258"/>
        <v>2.63</v>
      </c>
      <c r="V433" s="334">
        <f t="shared" si="259"/>
        <v>3.9449999999999998</v>
      </c>
      <c r="W433" s="357">
        <f t="shared" si="260"/>
        <v>6.5749999999999993</v>
      </c>
    </row>
    <row r="434" spans="1:29" outlineLevel="2">
      <c r="A434" s="326" t="s">
        <v>415</v>
      </c>
      <c r="B434" s="315" t="s">
        <v>3</v>
      </c>
      <c r="C434" s="315" t="s">
        <v>8</v>
      </c>
      <c r="D434" s="315" t="s">
        <v>4</v>
      </c>
      <c r="E434" s="315" t="s">
        <v>5</v>
      </c>
      <c r="F434" s="315" t="s">
        <v>6</v>
      </c>
      <c r="G434" s="355">
        <v>24</v>
      </c>
      <c r="H434" s="315" t="s">
        <v>7</v>
      </c>
      <c r="I434" s="329">
        <v>1</v>
      </c>
      <c r="J434" s="329">
        <f t="shared" si="265"/>
        <v>1.3149999999999999</v>
      </c>
      <c r="K434" s="330">
        <v>0</v>
      </c>
      <c r="L434" s="338">
        <f t="shared" si="255"/>
        <v>0.18263888888888888</v>
      </c>
      <c r="M434" s="339">
        <f t="shared" si="256"/>
        <v>0</v>
      </c>
      <c r="N434" s="552">
        <v>2</v>
      </c>
      <c r="O434" s="545">
        <f t="shared" si="266"/>
        <v>2</v>
      </c>
      <c r="P434" s="544">
        <v>0</v>
      </c>
      <c r="Q434" s="552">
        <v>2</v>
      </c>
      <c r="R434" s="545">
        <f t="shared" si="267"/>
        <v>2</v>
      </c>
      <c r="S434" s="544">
        <v>0</v>
      </c>
      <c r="T434" s="356">
        <f t="shared" si="257"/>
        <v>5.26</v>
      </c>
      <c r="U434" s="336">
        <f t="shared" si="258"/>
        <v>2.63</v>
      </c>
      <c r="V434" s="334">
        <f t="shared" si="259"/>
        <v>2.63</v>
      </c>
      <c r="W434" s="357">
        <f t="shared" si="260"/>
        <v>5.26</v>
      </c>
    </row>
    <row r="435" spans="1:29" outlineLevel="2">
      <c r="A435" s="326" t="s">
        <v>563</v>
      </c>
      <c r="B435" s="315" t="s">
        <v>3</v>
      </c>
      <c r="C435" s="315" t="s">
        <v>8</v>
      </c>
      <c r="D435" s="315" t="s">
        <v>409</v>
      </c>
      <c r="E435" s="315" t="s">
        <v>410</v>
      </c>
      <c r="F435" s="315" t="s">
        <v>411</v>
      </c>
      <c r="G435" s="355">
        <v>6</v>
      </c>
      <c r="H435" s="315" t="s">
        <v>32</v>
      </c>
      <c r="I435" s="329">
        <v>1</v>
      </c>
      <c r="J435" s="329">
        <f>(9+$Y$30)*I435</f>
        <v>13.5</v>
      </c>
      <c r="K435" s="330">
        <v>4.5</v>
      </c>
      <c r="L435" s="338">
        <f t="shared" si="255"/>
        <v>7.5</v>
      </c>
      <c r="M435" s="339">
        <f t="shared" si="256"/>
        <v>2.5</v>
      </c>
      <c r="N435" s="310">
        <v>0</v>
      </c>
      <c r="O435" s="333">
        <v>0</v>
      </c>
      <c r="P435" s="334">
        <v>0</v>
      </c>
      <c r="Q435" s="559">
        <v>6</v>
      </c>
      <c r="R435" s="563">
        <v>0.2</v>
      </c>
      <c r="S435" s="561">
        <v>0.4</v>
      </c>
      <c r="T435" s="356">
        <f t="shared" si="257"/>
        <v>4.5</v>
      </c>
      <c r="U435" s="336">
        <f t="shared" si="258"/>
        <v>0</v>
      </c>
      <c r="V435" s="334">
        <f t="shared" si="259"/>
        <v>4.5</v>
      </c>
      <c r="W435" s="357">
        <f t="shared" si="260"/>
        <v>4.5</v>
      </c>
    </row>
    <row r="436" spans="1:29" s="594" customFormat="1" outlineLevel="2">
      <c r="A436" s="578" t="s">
        <v>563</v>
      </c>
      <c r="B436" s="579" t="s">
        <v>3</v>
      </c>
      <c r="C436" s="579" t="s">
        <v>8</v>
      </c>
      <c r="D436" s="579" t="s">
        <v>412</v>
      </c>
      <c r="E436" s="579" t="s">
        <v>413</v>
      </c>
      <c r="F436" s="579" t="s">
        <v>414</v>
      </c>
      <c r="G436" s="580">
        <v>3</v>
      </c>
      <c r="H436" s="579" t="s">
        <v>32</v>
      </c>
      <c r="I436" s="581">
        <v>1</v>
      </c>
      <c r="J436" s="581">
        <v>0</v>
      </c>
      <c r="K436" s="582">
        <v>9</v>
      </c>
      <c r="L436" s="583">
        <f t="shared" si="255"/>
        <v>0</v>
      </c>
      <c r="M436" s="584">
        <f t="shared" si="256"/>
        <v>10</v>
      </c>
      <c r="N436" s="585">
        <v>0</v>
      </c>
      <c r="O436" s="586">
        <v>0</v>
      </c>
      <c r="P436" s="587">
        <v>0</v>
      </c>
      <c r="Q436" s="595">
        <v>8</v>
      </c>
      <c r="R436" s="596">
        <v>0</v>
      </c>
      <c r="S436" s="597">
        <v>0.4</v>
      </c>
      <c r="T436" s="588">
        <f t="shared" si="257"/>
        <v>3.6</v>
      </c>
      <c r="U436" s="589">
        <f t="shared" si="258"/>
        <v>0</v>
      </c>
      <c r="V436" s="587">
        <f t="shared" si="259"/>
        <v>3.6</v>
      </c>
      <c r="W436" s="590">
        <f t="shared" si="260"/>
        <v>3.6</v>
      </c>
      <c r="X436" s="591"/>
      <c r="Y436" s="591"/>
      <c r="Z436" s="592"/>
      <c r="AA436" s="593"/>
      <c r="AB436" s="593"/>
      <c r="AC436" s="592"/>
    </row>
    <row r="437" spans="1:29" outlineLevel="2">
      <c r="A437" s="354" t="s">
        <v>74</v>
      </c>
      <c r="B437" s="315" t="s">
        <v>3</v>
      </c>
      <c r="C437" s="315" t="s">
        <v>8</v>
      </c>
      <c r="D437" s="315" t="s">
        <v>29</v>
      </c>
      <c r="E437" s="315" t="s">
        <v>30</v>
      </c>
      <c r="F437" s="315" t="s">
        <v>31</v>
      </c>
      <c r="G437" s="355">
        <v>12</v>
      </c>
      <c r="H437" s="315" t="s">
        <v>32</v>
      </c>
      <c r="I437" s="329">
        <v>1</v>
      </c>
      <c r="J437" s="329">
        <f t="shared" ref="J437:J445" si="268">$Y$27</f>
        <v>0.1</v>
      </c>
      <c r="K437" s="330">
        <v>0</v>
      </c>
      <c r="L437" s="338">
        <f t="shared" si="255"/>
        <v>2.7777777777777776E-2</v>
      </c>
      <c r="M437" s="339">
        <f t="shared" si="256"/>
        <v>0</v>
      </c>
      <c r="N437" s="310">
        <v>5</v>
      </c>
      <c r="O437" s="333">
        <f t="shared" ref="O437:O445" si="269">N437</f>
        <v>5</v>
      </c>
      <c r="P437" s="334">
        <v>0</v>
      </c>
      <c r="Q437" s="552">
        <v>3</v>
      </c>
      <c r="R437" s="543">
        <f t="shared" ref="R437:R445" si="270">Q437</f>
        <v>3</v>
      </c>
      <c r="S437" s="544">
        <v>0</v>
      </c>
      <c r="T437" s="609">
        <f t="shared" si="257"/>
        <v>0.8</v>
      </c>
      <c r="U437" s="610">
        <f t="shared" si="258"/>
        <v>0.5</v>
      </c>
      <c r="V437" s="544">
        <f t="shared" si="259"/>
        <v>0.30000000000000004</v>
      </c>
      <c r="W437" s="357">
        <f t="shared" si="260"/>
        <v>0.8</v>
      </c>
    </row>
    <row r="438" spans="1:29" outlineLevel="2">
      <c r="A438" s="326" t="s">
        <v>110</v>
      </c>
      <c r="B438" s="315" t="s">
        <v>3</v>
      </c>
      <c r="C438" s="315" t="s">
        <v>8</v>
      </c>
      <c r="D438" s="315" t="s">
        <v>29</v>
      </c>
      <c r="E438" s="315" t="s">
        <v>30</v>
      </c>
      <c r="F438" s="315" t="s">
        <v>31</v>
      </c>
      <c r="G438" s="355">
        <v>12</v>
      </c>
      <c r="H438" s="315" t="s">
        <v>32</v>
      </c>
      <c r="I438" s="329">
        <v>1</v>
      </c>
      <c r="J438" s="329">
        <f t="shared" si="268"/>
        <v>0.1</v>
      </c>
      <c r="K438" s="330">
        <v>0</v>
      </c>
      <c r="L438" s="338">
        <f t="shared" si="255"/>
        <v>2.7777777777777776E-2</v>
      </c>
      <c r="M438" s="339">
        <f t="shared" si="256"/>
        <v>0</v>
      </c>
      <c r="N438" s="310">
        <v>0</v>
      </c>
      <c r="O438" s="333">
        <f t="shared" si="269"/>
        <v>0</v>
      </c>
      <c r="P438" s="334">
        <v>0</v>
      </c>
      <c r="Q438" s="552">
        <v>2</v>
      </c>
      <c r="R438" s="543">
        <f t="shared" si="270"/>
        <v>2</v>
      </c>
      <c r="S438" s="544">
        <v>0</v>
      </c>
      <c r="T438" s="609">
        <f t="shared" si="257"/>
        <v>0.2</v>
      </c>
      <c r="U438" s="610">
        <f t="shared" si="258"/>
        <v>0</v>
      </c>
      <c r="V438" s="544">
        <f t="shared" si="259"/>
        <v>0.2</v>
      </c>
      <c r="W438" s="357">
        <f t="shared" si="260"/>
        <v>0.2</v>
      </c>
    </row>
    <row r="439" spans="1:29" outlineLevel="2">
      <c r="A439" s="326" t="s">
        <v>217</v>
      </c>
      <c r="B439" s="315" t="s">
        <v>3</v>
      </c>
      <c r="C439" s="315" t="s">
        <v>8</v>
      </c>
      <c r="D439" s="315" t="s">
        <v>29</v>
      </c>
      <c r="E439" s="315" t="s">
        <v>30</v>
      </c>
      <c r="F439" s="315" t="s">
        <v>31</v>
      </c>
      <c r="G439" s="355">
        <v>12</v>
      </c>
      <c r="H439" s="315" t="s">
        <v>32</v>
      </c>
      <c r="I439" s="329">
        <v>1</v>
      </c>
      <c r="J439" s="329">
        <f t="shared" si="268"/>
        <v>0.1</v>
      </c>
      <c r="K439" s="330">
        <v>0</v>
      </c>
      <c r="L439" s="338">
        <f t="shared" si="255"/>
        <v>2.7777777777777776E-2</v>
      </c>
      <c r="M439" s="339">
        <f t="shared" si="256"/>
        <v>0</v>
      </c>
      <c r="N439" s="310">
        <v>3</v>
      </c>
      <c r="O439" s="333">
        <f t="shared" si="269"/>
        <v>3</v>
      </c>
      <c r="P439" s="334">
        <v>0</v>
      </c>
      <c r="Q439" s="552">
        <v>1</v>
      </c>
      <c r="R439" s="543">
        <f t="shared" si="270"/>
        <v>1</v>
      </c>
      <c r="S439" s="544">
        <v>0</v>
      </c>
      <c r="T439" s="609">
        <f t="shared" si="257"/>
        <v>0.4</v>
      </c>
      <c r="U439" s="610">
        <f t="shared" si="258"/>
        <v>0.30000000000000004</v>
      </c>
      <c r="V439" s="544">
        <f t="shared" si="259"/>
        <v>0.1</v>
      </c>
      <c r="W439" s="357">
        <f t="shared" si="260"/>
        <v>0.4</v>
      </c>
    </row>
    <row r="440" spans="1:29" outlineLevel="2">
      <c r="A440" s="326" t="s">
        <v>264</v>
      </c>
      <c r="B440" s="315" t="s">
        <v>3</v>
      </c>
      <c r="C440" s="315" t="s">
        <v>8</v>
      </c>
      <c r="D440" s="315" t="s">
        <v>29</v>
      </c>
      <c r="E440" s="315" t="s">
        <v>30</v>
      </c>
      <c r="F440" s="315" t="s">
        <v>31</v>
      </c>
      <c r="G440" s="355">
        <v>12</v>
      </c>
      <c r="H440" s="315" t="s">
        <v>32</v>
      </c>
      <c r="I440" s="329">
        <v>1</v>
      </c>
      <c r="J440" s="329">
        <f t="shared" si="268"/>
        <v>0.1</v>
      </c>
      <c r="K440" s="330">
        <v>0</v>
      </c>
      <c r="L440" s="338">
        <f t="shared" si="255"/>
        <v>2.7777777777777776E-2</v>
      </c>
      <c r="M440" s="339">
        <f t="shared" si="256"/>
        <v>0</v>
      </c>
      <c r="N440" s="310">
        <v>0</v>
      </c>
      <c r="O440" s="333">
        <f t="shared" si="269"/>
        <v>0</v>
      </c>
      <c r="P440" s="334">
        <v>0</v>
      </c>
      <c r="Q440" s="552">
        <v>5</v>
      </c>
      <c r="R440" s="543">
        <f t="shared" si="270"/>
        <v>5</v>
      </c>
      <c r="S440" s="544">
        <v>0</v>
      </c>
      <c r="T440" s="609">
        <f t="shared" si="257"/>
        <v>0.5</v>
      </c>
      <c r="U440" s="610">
        <f t="shared" si="258"/>
        <v>0</v>
      </c>
      <c r="V440" s="544">
        <f t="shared" si="259"/>
        <v>0.5</v>
      </c>
      <c r="W440" s="357">
        <f t="shared" si="260"/>
        <v>0.5</v>
      </c>
    </row>
    <row r="441" spans="1:29" outlineLevel="2">
      <c r="A441" s="326" t="s">
        <v>300</v>
      </c>
      <c r="B441" s="315" t="s">
        <v>3</v>
      </c>
      <c r="C441" s="315" t="s">
        <v>8</v>
      </c>
      <c r="D441" s="315" t="s">
        <v>29</v>
      </c>
      <c r="E441" s="315" t="s">
        <v>30</v>
      </c>
      <c r="F441" s="315" t="s">
        <v>31</v>
      </c>
      <c r="G441" s="355">
        <v>12</v>
      </c>
      <c r="H441" s="315" t="s">
        <v>32</v>
      </c>
      <c r="I441" s="329">
        <v>1</v>
      </c>
      <c r="J441" s="329">
        <f t="shared" si="268"/>
        <v>0.1</v>
      </c>
      <c r="K441" s="330">
        <v>0</v>
      </c>
      <c r="L441" s="338">
        <f t="shared" si="255"/>
        <v>2.7777777777777776E-2</v>
      </c>
      <c r="M441" s="339">
        <f t="shared" si="256"/>
        <v>0</v>
      </c>
      <c r="N441" s="310">
        <v>5</v>
      </c>
      <c r="O441" s="333">
        <f t="shared" si="269"/>
        <v>5</v>
      </c>
      <c r="P441" s="334">
        <v>0</v>
      </c>
      <c r="Q441" s="552">
        <v>4</v>
      </c>
      <c r="R441" s="543">
        <f t="shared" si="270"/>
        <v>4</v>
      </c>
      <c r="S441" s="544">
        <v>0</v>
      </c>
      <c r="T441" s="609">
        <f t="shared" si="257"/>
        <v>0.9</v>
      </c>
      <c r="U441" s="610">
        <f t="shared" si="258"/>
        <v>0.5</v>
      </c>
      <c r="V441" s="544">
        <f t="shared" si="259"/>
        <v>0.4</v>
      </c>
      <c r="W441" s="357">
        <f t="shared" si="260"/>
        <v>0.9</v>
      </c>
    </row>
    <row r="442" spans="1:29" outlineLevel="2">
      <c r="A442" s="326" t="s">
        <v>375</v>
      </c>
      <c r="B442" s="315" t="s">
        <v>3</v>
      </c>
      <c r="C442" s="315" t="s">
        <v>8</v>
      </c>
      <c r="D442" s="315" t="s">
        <v>29</v>
      </c>
      <c r="E442" s="315" t="s">
        <v>30</v>
      </c>
      <c r="F442" s="315" t="s">
        <v>31</v>
      </c>
      <c r="G442" s="355">
        <v>12</v>
      </c>
      <c r="H442" s="315" t="s">
        <v>32</v>
      </c>
      <c r="I442" s="329">
        <v>1</v>
      </c>
      <c r="J442" s="329">
        <f t="shared" si="268"/>
        <v>0.1</v>
      </c>
      <c r="K442" s="330">
        <v>0</v>
      </c>
      <c r="L442" s="338">
        <f t="shared" si="255"/>
        <v>2.7777777777777776E-2</v>
      </c>
      <c r="M442" s="339">
        <f t="shared" si="256"/>
        <v>0</v>
      </c>
      <c r="N442" s="310">
        <v>5</v>
      </c>
      <c r="O442" s="333">
        <f t="shared" si="269"/>
        <v>5</v>
      </c>
      <c r="P442" s="334">
        <v>0</v>
      </c>
      <c r="Q442" s="552">
        <v>3</v>
      </c>
      <c r="R442" s="543">
        <f t="shared" si="270"/>
        <v>3</v>
      </c>
      <c r="S442" s="544">
        <v>0</v>
      </c>
      <c r="T442" s="609">
        <f t="shared" si="257"/>
        <v>0.8</v>
      </c>
      <c r="U442" s="610">
        <f t="shared" si="258"/>
        <v>0.5</v>
      </c>
      <c r="V442" s="544">
        <f t="shared" si="259"/>
        <v>0.30000000000000004</v>
      </c>
      <c r="W442" s="357">
        <f t="shared" si="260"/>
        <v>0.8</v>
      </c>
    </row>
    <row r="443" spans="1:29" outlineLevel="2">
      <c r="A443" s="326" t="s">
        <v>391</v>
      </c>
      <c r="B443" s="315" t="s">
        <v>3</v>
      </c>
      <c r="C443" s="315" t="s">
        <v>8</v>
      </c>
      <c r="D443" s="315" t="s">
        <v>29</v>
      </c>
      <c r="E443" s="315" t="s">
        <v>30</v>
      </c>
      <c r="F443" s="315" t="s">
        <v>31</v>
      </c>
      <c r="G443" s="355">
        <v>12</v>
      </c>
      <c r="H443" s="315" t="s">
        <v>32</v>
      </c>
      <c r="I443" s="329">
        <v>1</v>
      </c>
      <c r="J443" s="329">
        <f t="shared" si="268"/>
        <v>0.1</v>
      </c>
      <c r="K443" s="330">
        <v>0</v>
      </c>
      <c r="L443" s="338">
        <f t="shared" si="255"/>
        <v>2.7777777777777776E-2</v>
      </c>
      <c r="M443" s="339">
        <f t="shared" si="256"/>
        <v>0</v>
      </c>
      <c r="N443" s="310">
        <v>1</v>
      </c>
      <c r="O443" s="333">
        <f t="shared" si="269"/>
        <v>1</v>
      </c>
      <c r="P443" s="334">
        <v>0</v>
      </c>
      <c r="Q443" s="552">
        <v>1</v>
      </c>
      <c r="R443" s="543">
        <f t="shared" si="270"/>
        <v>1</v>
      </c>
      <c r="S443" s="544">
        <v>0</v>
      </c>
      <c r="T443" s="609">
        <f t="shared" si="257"/>
        <v>0.2</v>
      </c>
      <c r="U443" s="610">
        <f t="shared" si="258"/>
        <v>0.1</v>
      </c>
      <c r="V443" s="544">
        <f t="shared" si="259"/>
        <v>0.1</v>
      </c>
      <c r="W443" s="357">
        <f t="shared" si="260"/>
        <v>0.2</v>
      </c>
    </row>
    <row r="444" spans="1:29" outlineLevel="2">
      <c r="A444" s="326" t="s">
        <v>458</v>
      </c>
      <c r="B444" s="315" t="s">
        <v>3</v>
      </c>
      <c r="C444" s="315" t="s">
        <v>8</v>
      </c>
      <c r="D444" s="315" t="s">
        <v>29</v>
      </c>
      <c r="E444" s="315" t="s">
        <v>30</v>
      </c>
      <c r="F444" s="315" t="s">
        <v>31</v>
      </c>
      <c r="G444" s="355">
        <v>12</v>
      </c>
      <c r="H444" s="315" t="s">
        <v>32</v>
      </c>
      <c r="I444" s="329">
        <v>1</v>
      </c>
      <c r="J444" s="329">
        <f t="shared" si="268"/>
        <v>0.1</v>
      </c>
      <c r="K444" s="330">
        <v>0</v>
      </c>
      <c r="L444" s="338">
        <f t="shared" si="255"/>
        <v>2.7777777777777776E-2</v>
      </c>
      <c r="M444" s="339">
        <f t="shared" si="256"/>
        <v>0</v>
      </c>
      <c r="N444" s="310">
        <v>0</v>
      </c>
      <c r="O444" s="333">
        <f t="shared" si="269"/>
        <v>0</v>
      </c>
      <c r="P444" s="334">
        <v>0</v>
      </c>
      <c r="Q444" s="552">
        <v>1</v>
      </c>
      <c r="R444" s="543">
        <f t="shared" si="270"/>
        <v>1</v>
      </c>
      <c r="S444" s="544">
        <v>0</v>
      </c>
      <c r="T444" s="609">
        <f t="shared" si="257"/>
        <v>0.1</v>
      </c>
      <c r="U444" s="610">
        <f t="shared" si="258"/>
        <v>0</v>
      </c>
      <c r="V444" s="544">
        <f t="shared" si="259"/>
        <v>0.1</v>
      </c>
      <c r="W444" s="357">
        <f t="shared" si="260"/>
        <v>0.1</v>
      </c>
    </row>
    <row r="445" spans="1:29" outlineLevel="2">
      <c r="A445" s="326" t="s">
        <v>541</v>
      </c>
      <c r="B445" s="315" t="s">
        <v>3</v>
      </c>
      <c r="C445" s="315" t="s">
        <v>8</v>
      </c>
      <c r="D445" s="315" t="s">
        <v>29</v>
      </c>
      <c r="E445" s="315" t="s">
        <v>30</v>
      </c>
      <c r="F445" s="315" t="s">
        <v>31</v>
      </c>
      <c r="G445" s="355">
        <v>12</v>
      </c>
      <c r="H445" s="315" t="s">
        <v>32</v>
      </c>
      <c r="I445" s="329">
        <v>1</v>
      </c>
      <c r="J445" s="329">
        <f t="shared" si="268"/>
        <v>0.1</v>
      </c>
      <c r="K445" s="330">
        <v>0</v>
      </c>
      <c r="L445" s="338">
        <f t="shared" si="255"/>
        <v>2.7777777777777776E-2</v>
      </c>
      <c r="M445" s="339">
        <f t="shared" si="256"/>
        <v>0</v>
      </c>
      <c r="N445" s="310">
        <v>0</v>
      </c>
      <c r="O445" s="333">
        <f t="shared" si="269"/>
        <v>0</v>
      </c>
      <c r="P445" s="334">
        <v>0</v>
      </c>
      <c r="Q445" s="552">
        <v>1</v>
      </c>
      <c r="R445" s="543">
        <f t="shared" si="270"/>
        <v>1</v>
      </c>
      <c r="S445" s="544">
        <v>0</v>
      </c>
      <c r="T445" s="609">
        <f t="shared" si="257"/>
        <v>0.1</v>
      </c>
      <c r="U445" s="610">
        <f t="shared" si="258"/>
        <v>0</v>
      </c>
      <c r="V445" s="544">
        <f t="shared" si="259"/>
        <v>0.1</v>
      </c>
      <c r="W445" s="357">
        <f t="shared" si="260"/>
        <v>0.1</v>
      </c>
    </row>
    <row r="446" spans="1:29" s="38" customFormat="1" outlineLevel="2">
      <c r="A446" s="326" t="s">
        <v>33</v>
      </c>
      <c r="B446" s="315" t="s">
        <v>24</v>
      </c>
      <c r="C446" s="315" t="s">
        <v>8</v>
      </c>
      <c r="D446" s="315" t="s">
        <v>25</v>
      </c>
      <c r="E446" s="315" t="s">
        <v>26</v>
      </c>
      <c r="F446" s="315" t="s">
        <v>27</v>
      </c>
      <c r="G446" s="355">
        <v>6</v>
      </c>
      <c r="H446" s="315" t="s">
        <v>28</v>
      </c>
      <c r="I446" s="329">
        <v>0</v>
      </c>
      <c r="J446" s="329">
        <f t="shared" ref="J446:J454" si="271">21*I446</f>
        <v>0</v>
      </c>
      <c r="K446" s="567">
        <v>6</v>
      </c>
      <c r="L446" s="338">
        <f t="shared" si="255"/>
        <v>0</v>
      </c>
      <c r="M446" s="339">
        <f t="shared" si="256"/>
        <v>3.3333333333333335</v>
      </c>
      <c r="N446" s="310">
        <v>0</v>
      </c>
      <c r="O446" s="333">
        <v>0</v>
      </c>
      <c r="P446" s="334">
        <v>0</v>
      </c>
      <c r="Q446" s="552">
        <v>30</v>
      </c>
      <c r="R446" s="543">
        <v>0</v>
      </c>
      <c r="S446" s="544">
        <v>1</v>
      </c>
      <c r="T446" s="609">
        <f t="shared" si="257"/>
        <v>6</v>
      </c>
      <c r="U446" s="610">
        <f t="shared" si="258"/>
        <v>0</v>
      </c>
      <c r="V446" s="561">
        <f t="shared" si="259"/>
        <v>6</v>
      </c>
      <c r="W446" s="357">
        <f t="shared" si="260"/>
        <v>6</v>
      </c>
      <c r="X446" s="54"/>
      <c r="Y446" s="54"/>
      <c r="Z446" s="86"/>
      <c r="AA446" s="71"/>
      <c r="AB446" s="71"/>
      <c r="AC446" s="86"/>
    </row>
    <row r="447" spans="1:29" s="38" customFormat="1" outlineLevel="2">
      <c r="A447" s="326" t="s">
        <v>110</v>
      </c>
      <c r="B447" s="315" t="s">
        <v>24</v>
      </c>
      <c r="C447" s="315" t="s">
        <v>8</v>
      </c>
      <c r="D447" s="315" t="s">
        <v>25</v>
      </c>
      <c r="E447" s="315" t="s">
        <v>26</v>
      </c>
      <c r="F447" s="315" t="s">
        <v>27</v>
      </c>
      <c r="G447" s="355">
        <v>6</v>
      </c>
      <c r="H447" s="315" t="s">
        <v>28</v>
      </c>
      <c r="I447" s="329">
        <v>0</v>
      </c>
      <c r="J447" s="329">
        <f t="shared" si="271"/>
        <v>0</v>
      </c>
      <c r="K447" s="567">
        <v>4.5</v>
      </c>
      <c r="L447" s="338">
        <f t="shared" si="255"/>
        <v>0</v>
      </c>
      <c r="M447" s="339">
        <f t="shared" si="256"/>
        <v>2.5</v>
      </c>
      <c r="N447" s="310">
        <v>0</v>
      </c>
      <c r="O447" s="333">
        <v>0</v>
      </c>
      <c r="P447" s="334">
        <v>0</v>
      </c>
      <c r="Q447" s="552">
        <v>30</v>
      </c>
      <c r="R447" s="543">
        <v>0</v>
      </c>
      <c r="S447" s="544">
        <v>1</v>
      </c>
      <c r="T447" s="609">
        <f t="shared" si="257"/>
        <v>4.5</v>
      </c>
      <c r="U447" s="610">
        <f t="shared" si="258"/>
        <v>0</v>
      </c>
      <c r="V447" s="561">
        <f t="shared" si="259"/>
        <v>4.5</v>
      </c>
      <c r="W447" s="357">
        <f t="shared" si="260"/>
        <v>4.5</v>
      </c>
      <c r="X447" s="54"/>
      <c r="Y447" s="54"/>
      <c r="Z447" s="86"/>
      <c r="AA447" s="71"/>
      <c r="AB447" s="71"/>
      <c r="AC447" s="86"/>
    </row>
    <row r="448" spans="1:29" s="38" customFormat="1" outlineLevel="2">
      <c r="A448" s="326" t="s">
        <v>217</v>
      </c>
      <c r="B448" s="315" t="s">
        <v>24</v>
      </c>
      <c r="C448" s="315" t="s">
        <v>8</v>
      </c>
      <c r="D448" s="315" t="s">
        <v>25</v>
      </c>
      <c r="E448" s="315" t="s">
        <v>26</v>
      </c>
      <c r="F448" s="315" t="s">
        <v>27</v>
      </c>
      <c r="G448" s="355">
        <v>6</v>
      </c>
      <c r="H448" s="315" t="s">
        <v>28</v>
      </c>
      <c r="I448" s="329">
        <v>0</v>
      </c>
      <c r="J448" s="329">
        <f t="shared" ref="J448" si="272">21*I448</f>
        <v>0</v>
      </c>
      <c r="K448" s="567">
        <v>1.5</v>
      </c>
      <c r="L448" s="338">
        <f t="shared" ref="L448" si="273">J448*10/3/G448</f>
        <v>0</v>
      </c>
      <c r="M448" s="339">
        <f t="shared" ref="M448" si="274">K448*10/3/G448</f>
        <v>0.83333333333333337</v>
      </c>
      <c r="N448" s="310">
        <v>0</v>
      </c>
      <c r="O448" s="333">
        <v>0</v>
      </c>
      <c r="P448" s="334">
        <v>0</v>
      </c>
      <c r="Q448" s="552">
        <v>30</v>
      </c>
      <c r="R448" s="543">
        <v>0</v>
      </c>
      <c r="S448" s="544">
        <v>1</v>
      </c>
      <c r="T448" s="609">
        <f t="shared" ref="T448" si="275">J448*(O448+R448)+K448*(P448+S448)</f>
        <v>1.5</v>
      </c>
      <c r="U448" s="610">
        <f t="shared" ref="U448" si="276">J448*O448+K448*P448</f>
        <v>0</v>
      </c>
      <c r="V448" s="561">
        <f t="shared" ref="V448" si="277">J448*R448+K448*S448</f>
        <v>1.5</v>
      </c>
      <c r="W448" s="357">
        <f t="shared" ref="W448" si="278">T448</f>
        <v>1.5</v>
      </c>
      <c r="X448" s="54"/>
      <c r="Y448" s="54"/>
      <c r="Z448" s="86"/>
      <c r="AA448" s="71"/>
      <c r="AB448" s="71"/>
      <c r="AC448" s="86"/>
    </row>
    <row r="449" spans="1:29" s="38" customFormat="1" outlineLevel="2">
      <c r="A449" s="326" t="s">
        <v>296</v>
      </c>
      <c r="B449" s="315" t="s">
        <v>24</v>
      </c>
      <c r="C449" s="315" t="s">
        <v>8</v>
      </c>
      <c r="D449" s="315" t="s">
        <v>25</v>
      </c>
      <c r="E449" s="315" t="s">
        <v>26</v>
      </c>
      <c r="F449" s="315" t="s">
        <v>27</v>
      </c>
      <c r="G449" s="355">
        <v>6</v>
      </c>
      <c r="H449" s="315" t="s">
        <v>28</v>
      </c>
      <c r="I449" s="329">
        <v>0</v>
      </c>
      <c r="J449" s="329">
        <f t="shared" si="271"/>
        <v>0</v>
      </c>
      <c r="K449" s="567">
        <v>1</v>
      </c>
      <c r="L449" s="338">
        <f t="shared" si="255"/>
        <v>0</v>
      </c>
      <c r="M449" s="339">
        <f t="shared" si="256"/>
        <v>0.55555555555555558</v>
      </c>
      <c r="N449" s="310">
        <v>0</v>
      </c>
      <c r="O449" s="333">
        <v>0</v>
      </c>
      <c r="P449" s="334">
        <v>0</v>
      </c>
      <c r="Q449" s="552">
        <v>30</v>
      </c>
      <c r="R449" s="543">
        <v>0</v>
      </c>
      <c r="S449" s="544">
        <v>1</v>
      </c>
      <c r="T449" s="609">
        <f t="shared" si="257"/>
        <v>1</v>
      </c>
      <c r="U449" s="610">
        <f t="shared" si="258"/>
        <v>0</v>
      </c>
      <c r="V449" s="561">
        <f t="shared" si="259"/>
        <v>1</v>
      </c>
      <c r="W449" s="357">
        <f t="shared" si="260"/>
        <v>1</v>
      </c>
      <c r="X449" s="54"/>
      <c r="Y449" s="54"/>
      <c r="Z449" s="86"/>
      <c r="AA449" s="71"/>
      <c r="AB449" s="71"/>
      <c r="AC449" s="86"/>
    </row>
    <row r="450" spans="1:29" s="38" customFormat="1" outlineLevel="2">
      <c r="A450" s="326" t="s">
        <v>300</v>
      </c>
      <c r="B450" s="315" t="s">
        <v>24</v>
      </c>
      <c r="C450" s="315" t="s">
        <v>8</v>
      </c>
      <c r="D450" s="315" t="s">
        <v>25</v>
      </c>
      <c r="E450" s="315" t="s">
        <v>26</v>
      </c>
      <c r="F450" s="315" t="s">
        <v>27</v>
      </c>
      <c r="G450" s="355">
        <v>6</v>
      </c>
      <c r="H450" s="315" t="s">
        <v>28</v>
      </c>
      <c r="I450" s="329">
        <v>0</v>
      </c>
      <c r="J450" s="329">
        <f>21*I450</f>
        <v>0</v>
      </c>
      <c r="K450" s="567">
        <v>16</v>
      </c>
      <c r="L450" s="338">
        <f>J450*10/3/G450</f>
        <v>0</v>
      </c>
      <c r="M450" s="339">
        <f>K450*10/3/G450</f>
        <v>8.8888888888888893</v>
      </c>
      <c r="N450" s="310">
        <v>0</v>
      </c>
      <c r="O450" s="333">
        <v>0</v>
      </c>
      <c r="P450" s="334">
        <v>0</v>
      </c>
      <c r="Q450" s="552">
        <v>30</v>
      </c>
      <c r="R450" s="543">
        <v>0</v>
      </c>
      <c r="S450" s="544">
        <v>1</v>
      </c>
      <c r="T450" s="609">
        <f>J450*(O450+R450)+K450*(P450+S450)</f>
        <v>16</v>
      </c>
      <c r="U450" s="610">
        <f>J450*O450+K450*P450</f>
        <v>0</v>
      </c>
      <c r="V450" s="561">
        <f>J450*R450+K450*S450</f>
        <v>16</v>
      </c>
      <c r="W450" s="357">
        <f>T450</f>
        <v>16</v>
      </c>
      <c r="X450" s="54"/>
      <c r="Y450" s="54"/>
      <c r="Z450" s="86"/>
      <c r="AA450" s="71"/>
      <c r="AB450" s="71"/>
      <c r="AC450" s="86"/>
    </row>
    <row r="451" spans="1:29" s="38" customFormat="1" outlineLevel="2">
      <c r="A451" s="326" t="s">
        <v>375</v>
      </c>
      <c r="B451" s="315" t="s">
        <v>24</v>
      </c>
      <c r="C451" s="315" t="s">
        <v>8</v>
      </c>
      <c r="D451" s="315" t="s">
        <v>25</v>
      </c>
      <c r="E451" s="315" t="s">
        <v>26</v>
      </c>
      <c r="F451" s="315" t="s">
        <v>27</v>
      </c>
      <c r="G451" s="355">
        <v>6</v>
      </c>
      <c r="H451" s="315" t="s">
        <v>28</v>
      </c>
      <c r="I451" s="329">
        <v>0</v>
      </c>
      <c r="J451" s="329">
        <f t="shared" si="271"/>
        <v>0</v>
      </c>
      <c r="K451" s="567">
        <v>3</v>
      </c>
      <c r="L451" s="338">
        <f t="shared" si="255"/>
        <v>0</v>
      </c>
      <c r="M451" s="339">
        <f t="shared" si="256"/>
        <v>1.6666666666666667</v>
      </c>
      <c r="N451" s="310">
        <v>0</v>
      </c>
      <c r="O451" s="333">
        <v>0</v>
      </c>
      <c r="P451" s="334">
        <v>0</v>
      </c>
      <c r="Q451" s="552">
        <v>30</v>
      </c>
      <c r="R451" s="543">
        <v>0</v>
      </c>
      <c r="S451" s="544">
        <v>1</v>
      </c>
      <c r="T451" s="609">
        <f t="shared" si="257"/>
        <v>3</v>
      </c>
      <c r="U451" s="610">
        <f t="shared" si="258"/>
        <v>0</v>
      </c>
      <c r="V451" s="561">
        <f t="shared" si="259"/>
        <v>3</v>
      </c>
      <c r="W451" s="357">
        <f t="shared" si="260"/>
        <v>3</v>
      </c>
      <c r="X451" s="54"/>
      <c r="Y451" s="54"/>
      <c r="Z451" s="86"/>
      <c r="AA451" s="71"/>
      <c r="AB451" s="71"/>
      <c r="AC451" s="86"/>
    </row>
    <row r="452" spans="1:29" s="38" customFormat="1" outlineLevel="2">
      <c r="A452" s="326" t="s">
        <v>391</v>
      </c>
      <c r="B452" s="315" t="s">
        <v>24</v>
      </c>
      <c r="C452" s="315" t="s">
        <v>8</v>
      </c>
      <c r="D452" s="315" t="s">
        <v>25</v>
      </c>
      <c r="E452" s="315" t="s">
        <v>26</v>
      </c>
      <c r="F452" s="315" t="s">
        <v>27</v>
      </c>
      <c r="G452" s="355">
        <v>6</v>
      </c>
      <c r="H452" s="315" t="s">
        <v>28</v>
      </c>
      <c r="I452" s="329">
        <v>0</v>
      </c>
      <c r="J452" s="329">
        <f t="shared" si="271"/>
        <v>0</v>
      </c>
      <c r="K452" s="567">
        <v>7</v>
      </c>
      <c r="L452" s="338">
        <f t="shared" si="255"/>
        <v>0</v>
      </c>
      <c r="M452" s="339">
        <f t="shared" si="256"/>
        <v>3.8888888888888888</v>
      </c>
      <c r="N452" s="310">
        <v>0</v>
      </c>
      <c r="O452" s="333">
        <v>0</v>
      </c>
      <c r="P452" s="334">
        <v>0</v>
      </c>
      <c r="Q452" s="552">
        <v>30</v>
      </c>
      <c r="R452" s="543">
        <v>0</v>
      </c>
      <c r="S452" s="544">
        <v>1</v>
      </c>
      <c r="T452" s="609">
        <f t="shared" si="257"/>
        <v>7</v>
      </c>
      <c r="U452" s="610">
        <f t="shared" si="258"/>
        <v>0</v>
      </c>
      <c r="V452" s="561">
        <f t="shared" si="259"/>
        <v>7</v>
      </c>
      <c r="W452" s="357">
        <f t="shared" si="260"/>
        <v>7</v>
      </c>
      <c r="X452" s="54"/>
      <c r="Y452" s="54"/>
      <c r="Z452" s="86"/>
      <c r="AA452" s="71"/>
      <c r="AB452" s="71"/>
      <c r="AC452" s="86"/>
    </row>
    <row r="453" spans="1:29" s="38" customFormat="1" outlineLevel="2">
      <c r="A453" s="326" t="s">
        <v>541</v>
      </c>
      <c r="B453" s="315" t="s">
        <v>24</v>
      </c>
      <c r="C453" s="315" t="s">
        <v>8</v>
      </c>
      <c r="D453" s="315" t="s">
        <v>25</v>
      </c>
      <c r="E453" s="315" t="s">
        <v>26</v>
      </c>
      <c r="F453" s="315" t="s">
        <v>27</v>
      </c>
      <c r="G453" s="355">
        <v>6</v>
      </c>
      <c r="H453" s="315" t="s">
        <v>28</v>
      </c>
      <c r="I453" s="329">
        <v>0</v>
      </c>
      <c r="J453" s="329">
        <f t="shared" si="271"/>
        <v>0</v>
      </c>
      <c r="K453" s="567">
        <v>6</v>
      </c>
      <c r="L453" s="338">
        <f t="shared" si="255"/>
        <v>0</v>
      </c>
      <c r="M453" s="339">
        <f t="shared" si="256"/>
        <v>3.3333333333333335</v>
      </c>
      <c r="N453" s="310">
        <v>0</v>
      </c>
      <c r="O453" s="333">
        <v>0</v>
      </c>
      <c r="P453" s="334">
        <v>0</v>
      </c>
      <c r="Q453" s="552">
        <v>30</v>
      </c>
      <c r="R453" s="543">
        <v>0</v>
      </c>
      <c r="S453" s="544">
        <v>1</v>
      </c>
      <c r="T453" s="609">
        <f t="shared" si="257"/>
        <v>6</v>
      </c>
      <c r="U453" s="610">
        <f t="shared" si="258"/>
        <v>0</v>
      </c>
      <c r="V453" s="561">
        <f t="shared" si="259"/>
        <v>6</v>
      </c>
      <c r="W453" s="357">
        <f t="shared" si="260"/>
        <v>6</v>
      </c>
      <c r="X453" s="54"/>
      <c r="Y453" s="54"/>
      <c r="Z453" s="86"/>
      <c r="AA453" s="71"/>
      <c r="AB453" s="71"/>
      <c r="AC453" s="86"/>
    </row>
    <row r="454" spans="1:29" s="38" customFormat="1" outlineLevel="2">
      <c r="A454" s="326" t="s">
        <v>563</v>
      </c>
      <c r="B454" s="315" t="s">
        <v>24</v>
      </c>
      <c r="C454" s="315" t="s">
        <v>8</v>
      </c>
      <c r="D454" s="315" t="s">
        <v>25</v>
      </c>
      <c r="E454" s="315" t="s">
        <v>26</v>
      </c>
      <c r="F454" s="315" t="s">
        <v>27</v>
      </c>
      <c r="G454" s="355">
        <v>6</v>
      </c>
      <c r="H454" s="315" t="s">
        <v>28</v>
      </c>
      <c r="I454" s="329">
        <v>0</v>
      </c>
      <c r="J454" s="329">
        <f t="shared" si="271"/>
        <v>0</v>
      </c>
      <c r="K454" s="567">
        <v>12</v>
      </c>
      <c r="L454" s="338">
        <f t="shared" si="255"/>
        <v>0</v>
      </c>
      <c r="M454" s="339">
        <f t="shared" si="256"/>
        <v>6.666666666666667</v>
      </c>
      <c r="N454" s="310">
        <v>0</v>
      </c>
      <c r="O454" s="333">
        <v>0</v>
      </c>
      <c r="P454" s="334">
        <v>0</v>
      </c>
      <c r="Q454" s="552">
        <v>30</v>
      </c>
      <c r="R454" s="543">
        <v>0</v>
      </c>
      <c r="S454" s="544">
        <v>1</v>
      </c>
      <c r="T454" s="609">
        <f t="shared" si="257"/>
        <v>12</v>
      </c>
      <c r="U454" s="610">
        <f t="shared" si="258"/>
        <v>0</v>
      </c>
      <c r="V454" s="561">
        <f t="shared" si="259"/>
        <v>12</v>
      </c>
      <c r="W454" s="357">
        <f t="shared" si="260"/>
        <v>12</v>
      </c>
      <c r="X454" s="54"/>
      <c r="Y454" s="54"/>
      <c r="Z454" s="86"/>
      <c r="AA454" s="71"/>
      <c r="AB454" s="71"/>
      <c r="AC454" s="86"/>
    </row>
    <row r="455" spans="1:29" s="38" customFormat="1" outlineLevel="1">
      <c r="A455" s="326"/>
      <c r="B455" s="315"/>
      <c r="C455" s="315" t="s">
        <v>663</v>
      </c>
      <c r="D455" s="315"/>
      <c r="E455" s="315"/>
      <c r="F455" s="315"/>
      <c r="G455" s="355"/>
      <c r="H455" s="315"/>
      <c r="I455" s="329"/>
      <c r="J455" s="329"/>
      <c r="K455" s="330"/>
      <c r="L455" s="338"/>
      <c r="M455" s="339"/>
      <c r="N455" s="310"/>
      <c r="O455" s="333"/>
      <c r="P455" s="334"/>
      <c r="Q455" s="310"/>
      <c r="R455" s="333"/>
      <c r="S455" s="334"/>
      <c r="T455" s="356"/>
      <c r="U455" s="336">
        <f>SUBTOTAL(9,U415:U454)</f>
        <v>43.980000000000004</v>
      </c>
      <c r="V455" s="334">
        <f>SUBTOTAL(9,V415:V454)</f>
        <v>144.65499999999997</v>
      </c>
      <c r="W455" s="357">
        <f>SUBTOTAL(9,W415:W454)</f>
        <v>188.63499999999999</v>
      </c>
      <c r="X455" s="54"/>
      <c r="Y455" s="54"/>
      <c r="Z455" s="86"/>
      <c r="AA455" s="71"/>
      <c r="AB455" s="71"/>
      <c r="AC455" s="86"/>
    </row>
    <row r="456" spans="1:29" outlineLevel="2">
      <c r="A456" s="354" t="s">
        <v>264</v>
      </c>
      <c r="B456" s="315" t="s">
        <v>70</v>
      </c>
      <c r="C456" s="315" t="s">
        <v>43</v>
      </c>
      <c r="D456" s="315" t="s">
        <v>293</v>
      </c>
      <c r="E456" s="315" t="s">
        <v>294</v>
      </c>
      <c r="F456" s="315" t="s">
        <v>295</v>
      </c>
      <c r="G456" s="355">
        <v>5</v>
      </c>
      <c r="H456" s="315" t="s">
        <v>144</v>
      </c>
      <c r="I456" s="329">
        <v>1</v>
      </c>
      <c r="J456" s="329">
        <v>9</v>
      </c>
      <c r="K456" s="330">
        <v>4.5</v>
      </c>
      <c r="L456" s="338">
        <f t="shared" ref="L456:L462" si="279">J456*10/3/G456</f>
        <v>6</v>
      </c>
      <c r="M456" s="339">
        <f t="shared" ref="M456:M462" si="280">K456*10/3/G456</f>
        <v>3</v>
      </c>
      <c r="N456" s="552">
        <v>20</v>
      </c>
      <c r="O456" s="543">
        <v>1</v>
      </c>
      <c r="P456" s="544">
        <v>2</v>
      </c>
      <c r="Q456" s="310">
        <v>0</v>
      </c>
      <c r="R456" s="333">
        <v>0</v>
      </c>
      <c r="S456" s="334">
        <v>0</v>
      </c>
      <c r="T456" s="356">
        <f t="shared" ref="T456:T462" si="281">J456*(O456+R456)+K456*(P456+S456)</f>
        <v>18</v>
      </c>
      <c r="U456" s="336">
        <f t="shared" ref="U456:U462" si="282">J456*O456+K456*P456</f>
        <v>18</v>
      </c>
      <c r="V456" s="334">
        <f t="shared" ref="V456:V462" si="283">J456*R456+K456*S456</f>
        <v>0</v>
      </c>
      <c r="W456" s="357">
        <f t="shared" ref="W456:W462" si="284">T456</f>
        <v>18</v>
      </c>
    </row>
    <row r="457" spans="1:29" outlineLevel="2">
      <c r="A457" s="354" t="s">
        <v>160</v>
      </c>
      <c r="B457" s="315" t="s">
        <v>70</v>
      </c>
      <c r="C457" s="315" t="s">
        <v>43</v>
      </c>
      <c r="D457" s="315" t="s">
        <v>211</v>
      </c>
      <c r="E457" s="315" t="s">
        <v>212</v>
      </c>
      <c r="F457" s="315" t="s">
        <v>213</v>
      </c>
      <c r="G457" s="355">
        <v>5</v>
      </c>
      <c r="H457" s="315" t="s">
        <v>144</v>
      </c>
      <c r="I457" s="329">
        <v>1</v>
      </c>
      <c r="J457" s="329">
        <v>6.75</v>
      </c>
      <c r="K457" s="330">
        <v>6.75</v>
      </c>
      <c r="L457" s="338">
        <f t="shared" si="279"/>
        <v>4.5</v>
      </c>
      <c r="M457" s="339">
        <f t="shared" si="280"/>
        <v>4.5</v>
      </c>
      <c r="N457" s="552">
        <v>20</v>
      </c>
      <c r="O457" s="543">
        <v>1</v>
      </c>
      <c r="P457" s="544">
        <v>2</v>
      </c>
      <c r="Q457" s="310">
        <v>0</v>
      </c>
      <c r="R457" s="333">
        <v>0</v>
      </c>
      <c r="S457" s="334">
        <v>0</v>
      </c>
      <c r="T457" s="356">
        <f t="shared" si="281"/>
        <v>20.25</v>
      </c>
      <c r="U457" s="336">
        <f t="shared" si="282"/>
        <v>20.25</v>
      </c>
      <c r="V457" s="334">
        <f t="shared" si="283"/>
        <v>0</v>
      </c>
      <c r="W457" s="357">
        <f t="shared" si="284"/>
        <v>20.25</v>
      </c>
    </row>
    <row r="458" spans="1:29" outlineLevel="2">
      <c r="A458" s="326" t="s">
        <v>541</v>
      </c>
      <c r="B458" s="315" t="s">
        <v>70</v>
      </c>
      <c r="C458" s="315" t="s">
        <v>43</v>
      </c>
      <c r="D458" s="315" t="s">
        <v>456</v>
      </c>
      <c r="E458" s="315" t="s">
        <v>51</v>
      </c>
      <c r="F458" s="315" t="s">
        <v>457</v>
      </c>
      <c r="G458" s="355">
        <v>5</v>
      </c>
      <c r="H458" s="315" t="s">
        <v>144</v>
      </c>
      <c r="I458" s="329">
        <v>1</v>
      </c>
      <c r="J458" s="329">
        <v>6.75</v>
      </c>
      <c r="K458" s="330">
        <v>6.75</v>
      </c>
      <c r="L458" s="338">
        <f t="shared" si="279"/>
        <v>4.5</v>
      </c>
      <c r="M458" s="339">
        <f t="shared" si="280"/>
        <v>4.5</v>
      </c>
      <c r="N458" s="552">
        <v>24</v>
      </c>
      <c r="O458" s="543">
        <v>1</v>
      </c>
      <c r="P458" s="544">
        <v>2</v>
      </c>
      <c r="Q458" s="310">
        <v>0</v>
      </c>
      <c r="R458" s="333">
        <v>0</v>
      </c>
      <c r="S458" s="334">
        <v>0</v>
      </c>
      <c r="T458" s="356">
        <f t="shared" si="281"/>
        <v>20.25</v>
      </c>
      <c r="U458" s="336">
        <f t="shared" si="282"/>
        <v>20.25</v>
      </c>
      <c r="V458" s="334">
        <f t="shared" si="283"/>
        <v>0</v>
      </c>
      <c r="W458" s="357">
        <f t="shared" si="284"/>
        <v>20.25</v>
      </c>
    </row>
    <row r="459" spans="1:29" outlineLevel="2">
      <c r="A459" s="354" t="s">
        <v>110</v>
      </c>
      <c r="B459" s="315" t="s">
        <v>70</v>
      </c>
      <c r="C459" s="315" t="s">
        <v>43</v>
      </c>
      <c r="D459" s="315" t="s">
        <v>141</v>
      </c>
      <c r="E459" s="315" t="s">
        <v>142</v>
      </c>
      <c r="F459" s="315" t="s">
        <v>143</v>
      </c>
      <c r="G459" s="355">
        <v>5</v>
      </c>
      <c r="H459" s="315" t="s">
        <v>144</v>
      </c>
      <c r="I459" s="329">
        <v>1</v>
      </c>
      <c r="J459" s="329">
        <v>4.5</v>
      </c>
      <c r="K459" s="330">
        <v>9</v>
      </c>
      <c r="L459" s="338">
        <f t="shared" si="279"/>
        <v>3</v>
      </c>
      <c r="M459" s="339">
        <f t="shared" si="280"/>
        <v>6</v>
      </c>
      <c r="N459" s="552">
        <v>24</v>
      </c>
      <c r="O459" s="543">
        <v>1</v>
      </c>
      <c r="P459" s="544">
        <v>2</v>
      </c>
      <c r="Q459" s="310">
        <v>0</v>
      </c>
      <c r="R459" s="333">
        <v>0</v>
      </c>
      <c r="S459" s="334">
        <v>0</v>
      </c>
      <c r="T459" s="356">
        <f t="shared" si="281"/>
        <v>22.5</v>
      </c>
      <c r="U459" s="336">
        <f t="shared" si="282"/>
        <v>22.5</v>
      </c>
      <c r="V459" s="334">
        <f t="shared" si="283"/>
        <v>0</v>
      </c>
      <c r="W459" s="357">
        <f t="shared" si="284"/>
        <v>22.5</v>
      </c>
    </row>
    <row r="460" spans="1:29" outlineLevel="2">
      <c r="A460" s="354" t="s">
        <v>217</v>
      </c>
      <c r="B460" s="315" t="s">
        <v>70</v>
      </c>
      <c r="C460" s="315" t="s">
        <v>43</v>
      </c>
      <c r="D460" s="315" t="s">
        <v>248</v>
      </c>
      <c r="E460" s="315" t="s">
        <v>249</v>
      </c>
      <c r="F460" s="315" t="s">
        <v>250</v>
      </c>
      <c r="G460" s="355">
        <v>5</v>
      </c>
      <c r="H460" s="315" t="s">
        <v>144</v>
      </c>
      <c r="I460" s="329">
        <v>1</v>
      </c>
      <c r="J460" s="329">
        <v>6.75</v>
      </c>
      <c r="K460" s="330">
        <v>6.75</v>
      </c>
      <c r="L460" s="338">
        <f t="shared" si="279"/>
        <v>4.5</v>
      </c>
      <c r="M460" s="339">
        <f t="shared" si="280"/>
        <v>4.5</v>
      </c>
      <c r="N460" s="552">
        <v>24</v>
      </c>
      <c r="O460" s="543">
        <v>1</v>
      </c>
      <c r="P460" s="544">
        <v>2</v>
      </c>
      <c r="Q460" s="310">
        <v>0</v>
      </c>
      <c r="R460" s="333">
        <v>0</v>
      </c>
      <c r="S460" s="334">
        <v>0</v>
      </c>
      <c r="T460" s="356">
        <f t="shared" si="281"/>
        <v>20.25</v>
      </c>
      <c r="U460" s="336">
        <f t="shared" si="282"/>
        <v>20.25</v>
      </c>
      <c r="V460" s="334">
        <f t="shared" si="283"/>
        <v>0</v>
      </c>
      <c r="W460" s="357">
        <f t="shared" si="284"/>
        <v>20.25</v>
      </c>
    </row>
    <row r="461" spans="1:29" outlineLevel="2">
      <c r="A461" s="354" t="s">
        <v>264</v>
      </c>
      <c r="B461" s="315" t="s">
        <v>70</v>
      </c>
      <c r="C461" s="315" t="s">
        <v>43</v>
      </c>
      <c r="D461" s="315" t="s">
        <v>258</v>
      </c>
      <c r="E461" s="315" t="s">
        <v>259</v>
      </c>
      <c r="F461" s="315" t="s">
        <v>260</v>
      </c>
      <c r="G461" s="355">
        <v>5</v>
      </c>
      <c r="H461" s="315" t="s">
        <v>28</v>
      </c>
      <c r="I461" s="329">
        <v>1</v>
      </c>
      <c r="J461" s="329">
        <v>9</v>
      </c>
      <c r="K461" s="330">
        <v>4.5</v>
      </c>
      <c r="L461" s="338">
        <f t="shared" si="279"/>
        <v>6</v>
      </c>
      <c r="M461" s="339">
        <f t="shared" si="280"/>
        <v>3</v>
      </c>
      <c r="N461" s="552">
        <v>20</v>
      </c>
      <c r="O461" s="543">
        <v>1</v>
      </c>
      <c r="P461" s="544">
        <v>1</v>
      </c>
      <c r="Q461" s="310">
        <v>0</v>
      </c>
      <c r="R461" s="333">
        <v>0</v>
      </c>
      <c r="S461" s="334">
        <v>0</v>
      </c>
      <c r="T461" s="356">
        <f t="shared" si="281"/>
        <v>13.5</v>
      </c>
      <c r="U461" s="336">
        <f t="shared" si="282"/>
        <v>13.5</v>
      </c>
      <c r="V461" s="334">
        <f t="shared" si="283"/>
        <v>0</v>
      </c>
      <c r="W461" s="357">
        <f t="shared" si="284"/>
        <v>13.5</v>
      </c>
    </row>
    <row r="462" spans="1:29" outlineLevel="2">
      <c r="A462" s="354" t="s">
        <v>217</v>
      </c>
      <c r="B462" s="315" t="s">
        <v>70</v>
      </c>
      <c r="C462" s="315" t="s">
        <v>43</v>
      </c>
      <c r="D462" s="315" t="s">
        <v>261</v>
      </c>
      <c r="E462" s="315" t="s">
        <v>262</v>
      </c>
      <c r="F462" s="315" t="s">
        <v>263</v>
      </c>
      <c r="G462" s="355">
        <v>5</v>
      </c>
      <c r="H462" s="315" t="s">
        <v>28</v>
      </c>
      <c r="I462" s="329">
        <v>1</v>
      </c>
      <c r="J462" s="329">
        <v>9</v>
      </c>
      <c r="K462" s="330">
        <v>4.5</v>
      </c>
      <c r="L462" s="338">
        <f t="shared" si="279"/>
        <v>6</v>
      </c>
      <c r="M462" s="339">
        <f t="shared" si="280"/>
        <v>3</v>
      </c>
      <c r="N462" s="552">
        <v>20</v>
      </c>
      <c r="O462" s="543">
        <v>1</v>
      </c>
      <c r="P462" s="544">
        <v>1</v>
      </c>
      <c r="Q462" s="310">
        <v>0</v>
      </c>
      <c r="R462" s="333">
        <v>0</v>
      </c>
      <c r="S462" s="334">
        <v>0</v>
      </c>
      <c r="T462" s="356">
        <f t="shared" si="281"/>
        <v>13.5</v>
      </c>
      <c r="U462" s="336">
        <f t="shared" si="282"/>
        <v>13.5</v>
      </c>
      <c r="V462" s="334">
        <f t="shared" si="283"/>
        <v>0</v>
      </c>
      <c r="W462" s="357">
        <f t="shared" si="284"/>
        <v>13.5</v>
      </c>
    </row>
    <row r="463" spans="1:29" outlineLevel="1">
      <c r="A463" s="354"/>
      <c r="B463" s="315"/>
      <c r="C463" s="315" t="s">
        <v>656</v>
      </c>
      <c r="D463" s="315"/>
      <c r="E463" s="315"/>
      <c r="F463" s="315"/>
      <c r="G463" s="355"/>
      <c r="H463" s="315"/>
      <c r="I463" s="329"/>
      <c r="J463" s="329"/>
      <c r="K463" s="330"/>
      <c r="L463" s="338"/>
      <c r="M463" s="339"/>
      <c r="N463" s="310"/>
      <c r="O463" s="333"/>
      <c r="P463" s="334"/>
      <c r="Q463" s="310"/>
      <c r="R463" s="333"/>
      <c r="S463" s="334"/>
      <c r="T463" s="356"/>
      <c r="U463" s="336">
        <f>SUBTOTAL(9,U456:U462)</f>
        <v>128.25</v>
      </c>
      <c r="V463" s="334">
        <f>SUBTOTAL(9,V456:V462)</f>
        <v>0</v>
      </c>
      <c r="W463" s="357">
        <f>SUBTOTAL(9,W456:W462)</f>
        <v>128.25</v>
      </c>
    </row>
    <row r="464" spans="1:29" outlineLevel="2">
      <c r="A464" s="354" t="s">
        <v>110</v>
      </c>
      <c r="B464" s="315" t="s">
        <v>70</v>
      </c>
      <c r="C464" s="315" t="s">
        <v>14</v>
      </c>
      <c r="D464" s="315" t="s">
        <v>145</v>
      </c>
      <c r="E464" s="315" t="s">
        <v>146</v>
      </c>
      <c r="F464" s="315" t="s">
        <v>147</v>
      </c>
      <c r="G464" s="355">
        <v>5</v>
      </c>
      <c r="H464" s="315" t="s">
        <v>144</v>
      </c>
      <c r="I464" s="329">
        <v>1</v>
      </c>
      <c r="J464" s="329">
        <v>4.5</v>
      </c>
      <c r="K464" s="330">
        <v>9</v>
      </c>
      <c r="L464" s="338">
        <f t="shared" ref="L464:L471" si="285">J464*10/3/G464</f>
        <v>3</v>
      </c>
      <c r="M464" s="339">
        <f t="shared" ref="M464:M471" si="286">K464*10/3/G464</f>
        <v>6</v>
      </c>
      <c r="N464" s="310">
        <v>0</v>
      </c>
      <c r="O464" s="333">
        <v>0</v>
      </c>
      <c r="P464" s="334">
        <v>0</v>
      </c>
      <c r="Q464" s="552">
        <v>24</v>
      </c>
      <c r="R464" s="543">
        <v>1</v>
      </c>
      <c r="S464" s="544">
        <v>2</v>
      </c>
      <c r="T464" s="356">
        <f t="shared" ref="T464:T471" si="287">J464*(O464+R464)+K464*(P464+S464)</f>
        <v>22.5</v>
      </c>
      <c r="U464" s="336">
        <f t="shared" ref="U464:U471" si="288">J464*O464+K464*P464</f>
        <v>0</v>
      </c>
      <c r="V464" s="334">
        <f t="shared" ref="V464:V471" si="289">J464*R464+K464*S464</f>
        <v>22.5</v>
      </c>
      <c r="W464" s="357">
        <f t="shared" ref="W464:W471" si="290">T464</f>
        <v>22.5</v>
      </c>
    </row>
    <row r="465" spans="1:23" outlineLevel="2">
      <c r="A465" s="354" t="s">
        <v>217</v>
      </c>
      <c r="B465" s="315" t="s">
        <v>70</v>
      </c>
      <c r="C465" s="315" t="s">
        <v>14</v>
      </c>
      <c r="D465" s="315" t="s">
        <v>251</v>
      </c>
      <c r="E465" s="315" t="s">
        <v>252</v>
      </c>
      <c r="F465" s="315" t="s">
        <v>253</v>
      </c>
      <c r="G465" s="355">
        <v>5</v>
      </c>
      <c r="H465" s="315" t="s">
        <v>144</v>
      </c>
      <c r="I465" s="329">
        <v>1</v>
      </c>
      <c r="J465" s="329">
        <v>6.75</v>
      </c>
      <c r="K465" s="330">
        <v>6.75</v>
      </c>
      <c r="L465" s="338">
        <f t="shared" si="285"/>
        <v>4.5</v>
      </c>
      <c r="M465" s="339">
        <f t="shared" si="286"/>
        <v>4.5</v>
      </c>
      <c r="N465" s="310">
        <v>0</v>
      </c>
      <c r="O465" s="333">
        <v>0</v>
      </c>
      <c r="P465" s="334">
        <v>0</v>
      </c>
      <c r="Q465" s="552">
        <v>24</v>
      </c>
      <c r="R465" s="543">
        <v>1</v>
      </c>
      <c r="S465" s="544">
        <v>2</v>
      </c>
      <c r="T465" s="356">
        <f t="shared" si="287"/>
        <v>20.25</v>
      </c>
      <c r="U465" s="336">
        <f t="shared" si="288"/>
        <v>0</v>
      </c>
      <c r="V465" s="334">
        <f t="shared" si="289"/>
        <v>20.25</v>
      </c>
      <c r="W465" s="357">
        <f t="shared" si="290"/>
        <v>20.25</v>
      </c>
    </row>
    <row r="466" spans="1:23" outlineLevel="2">
      <c r="A466" s="354" t="s">
        <v>217</v>
      </c>
      <c r="B466" s="315" t="s">
        <v>70</v>
      </c>
      <c r="C466" s="315" t="s">
        <v>14</v>
      </c>
      <c r="D466" s="315" t="s">
        <v>254</v>
      </c>
      <c r="E466" s="315" t="s">
        <v>239</v>
      </c>
      <c r="F466" s="315" t="s">
        <v>255</v>
      </c>
      <c r="G466" s="355">
        <v>5</v>
      </c>
      <c r="H466" s="315" t="s">
        <v>144</v>
      </c>
      <c r="I466" s="329">
        <v>1</v>
      </c>
      <c r="J466" s="329">
        <v>6.75</v>
      </c>
      <c r="K466" s="330">
        <v>6.75</v>
      </c>
      <c r="L466" s="338">
        <f t="shared" si="285"/>
        <v>4.5</v>
      </c>
      <c r="M466" s="339">
        <f t="shared" si="286"/>
        <v>4.5</v>
      </c>
      <c r="N466" s="310">
        <v>0</v>
      </c>
      <c r="O466" s="333">
        <v>0</v>
      </c>
      <c r="P466" s="334">
        <v>0</v>
      </c>
      <c r="Q466" s="552">
        <v>24</v>
      </c>
      <c r="R466" s="543">
        <v>1</v>
      </c>
      <c r="S466" s="544">
        <v>2</v>
      </c>
      <c r="T466" s="356">
        <f t="shared" si="287"/>
        <v>20.25</v>
      </c>
      <c r="U466" s="336">
        <f t="shared" si="288"/>
        <v>0</v>
      </c>
      <c r="V466" s="334">
        <f t="shared" si="289"/>
        <v>20.25</v>
      </c>
      <c r="W466" s="357">
        <f t="shared" si="290"/>
        <v>20.25</v>
      </c>
    </row>
    <row r="467" spans="1:23" outlineLevel="2">
      <c r="A467" s="354" t="s">
        <v>110</v>
      </c>
      <c r="B467" s="315" t="s">
        <v>70</v>
      </c>
      <c r="C467" s="315" t="s">
        <v>14</v>
      </c>
      <c r="D467" s="315" t="s">
        <v>148</v>
      </c>
      <c r="E467" s="315" t="s">
        <v>149</v>
      </c>
      <c r="F467" s="315" t="s">
        <v>150</v>
      </c>
      <c r="G467" s="355">
        <v>5</v>
      </c>
      <c r="H467" s="315" t="s">
        <v>144</v>
      </c>
      <c r="I467" s="329">
        <v>0.5</v>
      </c>
      <c r="J467" s="329">
        <f>4.5*I467</f>
        <v>2.25</v>
      </c>
      <c r="K467" s="330">
        <f>9*I467</f>
        <v>4.5</v>
      </c>
      <c r="L467" s="338">
        <f t="shared" si="285"/>
        <v>1.5</v>
      </c>
      <c r="M467" s="339">
        <f t="shared" si="286"/>
        <v>3</v>
      </c>
      <c r="N467" s="310">
        <v>0</v>
      </c>
      <c r="O467" s="333">
        <v>0</v>
      </c>
      <c r="P467" s="334">
        <v>0</v>
      </c>
      <c r="Q467" s="552">
        <v>24</v>
      </c>
      <c r="R467" s="543">
        <v>1</v>
      </c>
      <c r="S467" s="544">
        <v>2</v>
      </c>
      <c r="T467" s="356">
        <f t="shared" si="287"/>
        <v>11.25</v>
      </c>
      <c r="U467" s="336">
        <f t="shared" si="288"/>
        <v>0</v>
      </c>
      <c r="V467" s="334">
        <f t="shared" si="289"/>
        <v>11.25</v>
      </c>
      <c r="W467" s="357">
        <f t="shared" si="290"/>
        <v>11.25</v>
      </c>
    </row>
    <row r="468" spans="1:23" outlineLevel="2">
      <c r="A468" s="354" t="s">
        <v>217</v>
      </c>
      <c r="B468" s="315" t="s">
        <v>70</v>
      </c>
      <c r="C468" s="315" t="s">
        <v>14</v>
      </c>
      <c r="D468" s="315" t="s">
        <v>148</v>
      </c>
      <c r="E468" s="315" t="s">
        <v>149</v>
      </c>
      <c r="F468" s="315" t="s">
        <v>150</v>
      </c>
      <c r="G468" s="355">
        <v>5</v>
      </c>
      <c r="H468" s="315" t="s">
        <v>144</v>
      </c>
      <c r="I468" s="329">
        <v>0.5</v>
      </c>
      <c r="J468" s="329">
        <f>4.5*I468</f>
        <v>2.25</v>
      </c>
      <c r="K468" s="330">
        <f>9*I468</f>
        <v>4.5</v>
      </c>
      <c r="L468" s="338">
        <f t="shared" si="285"/>
        <v>1.5</v>
      </c>
      <c r="M468" s="339">
        <f t="shared" si="286"/>
        <v>3</v>
      </c>
      <c r="N468" s="310">
        <v>0</v>
      </c>
      <c r="O468" s="333">
        <v>0</v>
      </c>
      <c r="P468" s="334">
        <v>0</v>
      </c>
      <c r="Q468" s="552">
        <v>24</v>
      </c>
      <c r="R468" s="543">
        <v>1</v>
      </c>
      <c r="S468" s="544">
        <v>2</v>
      </c>
      <c r="T468" s="356">
        <f t="shared" si="287"/>
        <v>11.25</v>
      </c>
      <c r="U468" s="336">
        <f t="shared" si="288"/>
        <v>0</v>
      </c>
      <c r="V468" s="334">
        <f t="shared" si="289"/>
        <v>11.25</v>
      </c>
      <c r="W468" s="357">
        <f t="shared" si="290"/>
        <v>11.25</v>
      </c>
    </row>
    <row r="469" spans="1:23" outlineLevel="2">
      <c r="A469" s="354" t="s">
        <v>458</v>
      </c>
      <c r="B469" s="315" t="s">
        <v>70</v>
      </c>
      <c r="C469" s="315" t="s">
        <v>14</v>
      </c>
      <c r="D469" s="315" t="s">
        <v>475</v>
      </c>
      <c r="E469" s="315" t="s">
        <v>464</v>
      </c>
      <c r="F469" s="315" t="s">
        <v>476</v>
      </c>
      <c r="G469" s="355">
        <v>5</v>
      </c>
      <c r="H469" s="315" t="s">
        <v>144</v>
      </c>
      <c r="I469" s="329">
        <v>1</v>
      </c>
      <c r="J469" s="329">
        <v>6.75</v>
      </c>
      <c r="K469" s="330">
        <v>6.75</v>
      </c>
      <c r="L469" s="338">
        <f t="shared" si="285"/>
        <v>4.5</v>
      </c>
      <c r="M469" s="339">
        <f t="shared" si="286"/>
        <v>4.5</v>
      </c>
      <c r="N469" s="310">
        <v>0</v>
      </c>
      <c r="O469" s="333">
        <v>0</v>
      </c>
      <c r="P469" s="334">
        <v>0</v>
      </c>
      <c r="Q469" s="552">
        <v>24</v>
      </c>
      <c r="R469" s="543">
        <v>1</v>
      </c>
      <c r="S469" s="544">
        <v>2</v>
      </c>
      <c r="T469" s="356">
        <f t="shared" si="287"/>
        <v>20.25</v>
      </c>
      <c r="U469" s="336">
        <f t="shared" si="288"/>
        <v>0</v>
      </c>
      <c r="V469" s="334">
        <f t="shared" si="289"/>
        <v>20.25</v>
      </c>
      <c r="W469" s="357">
        <f t="shared" si="290"/>
        <v>20.25</v>
      </c>
    </row>
    <row r="470" spans="1:23" outlineLevel="2">
      <c r="A470" s="354" t="s">
        <v>160</v>
      </c>
      <c r="B470" s="315" t="s">
        <v>70</v>
      </c>
      <c r="C470" s="315" t="s">
        <v>14</v>
      </c>
      <c r="D470" s="315" t="s">
        <v>214</v>
      </c>
      <c r="E470" s="315" t="s">
        <v>215</v>
      </c>
      <c r="F470" s="315" t="s">
        <v>216</v>
      </c>
      <c r="G470" s="355">
        <v>5</v>
      </c>
      <c r="H470" s="315" t="s">
        <v>144</v>
      </c>
      <c r="I470" s="329">
        <v>0.5</v>
      </c>
      <c r="J470" s="329">
        <f>9*I470</f>
        <v>4.5</v>
      </c>
      <c r="K470" s="330">
        <f>4.5*I470</f>
        <v>2.25</v>
      </c>
      <c r="L470" s="338">
        <f t="shared" si="285"/>
        <v>3</v>
      </c>
      <c r="M470" s="339">
        <f t="shared" si="286"/>
        <v>1.5</v>
      </c>
      <c r="N470" s="310">
        <v>0</v>
      </c>
      <c r="O470" s="333">
        <v>0</v>
      </c>
      <c r="P470" s="334">
        <v>0</v>
      </c>
      <c r="Q470" s="552">
        <v>24</v>
      </c>
      <c r="R470" s="543">
        <v>1</v>
      </c>
      <c r="S470" s="544">
        <v>2</v>
      </c>
      <c r="T470" s="356">
        <f t="shared" si="287"/>
        <v>9</v>
      </c>
      <c r="U470" s="336">
        <f t="shared" si="288"/>
        <v>0</v>
      </c>
      <c r="V470" s="334">
        <f t="shared" si="289"/>
        <v>9</v>
      </c>
      <c r="W470" s="357">
        <f t="shared" si="290"/>
        <v>9</v>
      </c>
    </row>
    <row r="471" spans="1:23" outlineLevel="2">
      <c r="A471" s="354" t="s">
        <v>217</v>
      </c>
      <c r="B471" s="315" t="s">
        <v>70</v>
      </c>
      <c r="C471" s="315" t="s">
        <v>14</v>
      </c>
      <c r="D471" s="315" t="s">
        <v>214</v>
      </c>
      <c r="E471" s="315" t="s">
        <v>215</v>
      </c>
      <c r="F471" s="315" t="s">
        <v>216</v>
      </c>
      <c r="G471" s="355">
        <v>5</v>
      </c>
      <c r="H471" s="315" t="s">
        <v>144</v>
      </c>
      <c r="I471" s="329">
        <v>0.5</v>
      </c>
      <c r="J471" s="329">
        <f>9*I471</f>
        <v>4.5</v>
      </c>
      <c r="K471" s="330">
        <f>4.5*I471</f>
        <v>2.25</v>
      </c>
      <c r="L471" s="338">
        <f t="shared" si="285"/>
        <v>3</v>
      </c>
      <c r="M471" s="339">
        <f t="shared" si="286"/>
        <v>1.5</v>
      </c>
      <c r="N471" s="310">
        <v>0</v>
      </c>
      <c r="O471" s="333">
        <v>0</v>
      </c>
      <c r="P471" s="334">
        <v>0</v>
      </c>
      <c r="Q471" s="552">
        <v>24</v>
      </c>
      <c r="R471" s="543">
        <v>1</v>
      </c>
      <c r="S471" s="544">
        <v>2</v>
      </c>
      <c r="T471" s="356">
        <f t="shared" si="287"/>
        <v>9</v>
      </c>
      <c r="U471" s="336">
        <f t="shared" si="288"/>
        <v>0</v>
      </c>
      <c r="V471" s="334">
        <f t="shared" si="289"/>
        <v>9</v>
      </c>
      <c r="W471" s="357">
        <f t="shared" si="290"/>
        <v>9</v>
      </c>
    </row>
    <row r="472" spans="1:23" outlineLevel="1">
      <c r="A472" s="354"/>
      <c r="B472" s="315"/>
      <c r="C472" s="315" t="s">
        <v>657</v>
      </c>
      <c r="D472" s="315"/>
      <c r="E472" s="315"/>
      <c r="F472" s="315"/>
      <c r="G472" s="355"/>
      <c r="H472" s="315"/>
      <c r="I472" s="329"/>
      <c r="J472" s="329"/>
      <c r="K472" s="330"/>
      <c r="L472" s="338"/>
      <c r="M472" s="339"/>
      <c r="N472" s="310"/>
      <c r="O472" s="333"/>
      <c r="P472" s="334"/>
      <c r="Q472" s="310"/>
      <c r="R472" s="333"/>
      <c r="S472" s="334"/>
      <c r="T472" s="356"/>
      <c r="U472" s="336">
        <f>SUBTOTAL(9,U464:U471)</f>
        <v>0</v>
      </c>
      <c r="V472" s="334">
        <f>SUBTOTAL(9,V464:V471)</f>
        <v>123.75</v>
      </c>
      <c r="W472" s="357">
        <f>SUBTOTAL(9,W464:W471)</f>
        <v>123.75</v>
      </c>
    </row>
    <row r="473" spans="1:23" outlineLevel="2">
      <c r="A473" s="354" t="s">
        <v>110</v>
      </c>
      <c r="B473" s="315" t="s">
        <v>70</v>
      </c>
      <c r="C473" s="315" t="s">
        <v>18</v>
      </c>
      <c r="D473" s="315" t="s">
        <v>151</v>
      </c>
      <c r="E473" s="315" t="s">
        <v>152</v>
      </c>
      <c r="F473" s="315" t="s">
        <v>153</v>
      </c>
      <c r="G473" s="355">
        <v>15</v>
      </c>
      <c r="H473" s="315" t="s">
        <v>7</v>
      </c>
      <c r="I473" s="329">
        <v>1</v>
      </c>
      <c r="J473" s="329">
        <f>$Y$32</f>
        <v>1.3149999999999999</v>
      </c>
      <c r="K473" s="330">
        <v>0</v>
      </c>
      <c r="L473" s="338">
        <f t="shared" ref="L473:L488" si="291">J473*10/3/G473</f>
        <v>0.29222222222222222</v>
      </c>
      <c r="M473" s="339">
        <f t="shared" ref="M473:M488" si="292">K473*10/3/G473</f>
        <v>0</v>
      </c>
      <c r="N473" s="552">
        <v>7</v>
      </c>
      <c r="O473" s="545">
        <f>N473</f>
        <v>7</v>
      </c>
      <c r="P473" s="544">
        <v>0</v>
      </c>
      <c r="Q473" s="552">
        <v>0</v>
      </c>
      <c r="R473" s="545">
        <f>Q473</f>
        <v>0</v>
      </c>
      <c r="S473" s="544">
        <v>0</v>
      </c>
      <c r="T473" s="356">
        <f t="shared" ref="T473:T488" si="293">J473*(O473+R473)+K473*(P473+S473)</f>
        <v>9.2050000000000001</v>
      </c>
      <c r="U473" s="336">
        <f t="shared" ref="U473:U488" si="294">J473*O473+K473*P473</f>
        <v>9.2050000000000001</v>
      </c>
      <c r="V473" s="334">
        <f t="shared" ref="V473:V488" si="295">J473*R473+K473*S473</f>
        <v>0</v>
      </c>
      <c r="W473" s="357">
        <f t="shared" ref="W473:W488" si="296">T473</f>
        <v>9.2050000000000001</v>
      </c>
    </row>
    <row r="474" spans="1:23" outlineLevel="2">
      <c r="A474" s="354" t="s">
        <v>160</v>
      </c>
      <c r="B474" s="315" t="s">
        <v>70</v>
      </c>
      <c r="C474" s="315" t="s">
        <v>18</v>
      </c>
      <c r="D474" s="315" t="s">
        <v>151</v>
      </c>
      <c r="E474" s="315" t="s">
        <v>152</v>
      </c>
      <c r="F474" s="315" t="s">
        <v>153</v>
      </c>
      <c r="G474" s="355">
        <v>15</v>
      </c>
      <c r="H474" s="315" t="s">
        <v>7</v>
      </c>
      <c r="I474" s="329">
        <v>1</v>
      </c>
      <c r="J474" s="329">
        <f>$Y$32</f>
        <v>1.3149999999999999</v>
      </c>
      <c r="K474" s="330">
        <v>0</v>
      </c>
      <c r="L474" s="338">
        <f t="shared" si="291"/>
        <v>0.29222222222222222</v>
      </c>
      <c r="M474" s="339">
        <f t="shared" si="292"/>
        <v>0</v>
      </c>
      <c r="N474" s="552">
        <v>1</v>
      </c>
      <c r="O474" s="545">
        <f>N474</f>
        <v>1</v>
      </c>
      <c r="P474" s="544">
        <v>0</v>
      </c>
      <c r="Q474" s="552">
        <v>0</v>
      </c>
      <c r="R474" s="545">
        <f>Q474</f>
        <v>0</v>
      </c>
      <c r="S474" s="544">
        <v>0</v>
      </c>
      <c r="T474" s="356">
        <f t="shared" si="293"/>
        <v>1.3149999999999999</v>
      </c>
      <c r="U474" s="336">
        <f t="shared" si="294"/>
        <v>1.3149999999999999</v>
      </c>
      <c r="V474" s="334">
        <f t="shared" si="295"/>
        <v>0</v>
      </c>
      <c r="W474" s="357">
        <f t="shared" si="296"/>
        <v>1.3149999999999999</v>
      </c>
    </row>
    <row r="475" spans="1:23" outlineLevel="2">
      <c r="A475" s="354" t="s">
        <v>217</v>
      </c>
      <c r="B475" s="315" t="s">
        <v>70</v>
      </c>
      <c r="C475" s="315" t="s">
        <v>18</v>
      </c>
      <c r="D475" s="315" t="s">
        <v>151</v>
      </c>
      <c r="E475" s="315" t="s">
        <v>152</v>
      </c>
      <c r="F475" s="315" t="s">
        <v>153</v>
      </c>
      <c r="G475" s="355">
        <v>15</v>
      </c>
      <c r="H475" s="315" t="s">
        <v>7</v>
      </c>
      <c r="I475" s="329">
        <v>1</v>
      </c>
      <c r="J475" s="329">
        <f>$Y$32</f>
        <v>1.3149999999999999</v>
      </c>
      <c r="K475" s="330">
        <v>0</v>
      </c>
      <c r="L475" s="338">
        <f t="shared" si="291"/>
        <v>0.29222222222222222</v>
      </c>
      <c r="M475" s="339">
        <f t="shared" si="292"/>
        <v>0</v>
      </c>
      <c r="N475" s="552">
        <v>5</v>
      </c>
      <c r="O475" s="545">
        <f>N475</f>
        <v>5</v>
      </c>
      <c r="P475" s="544">
        <v>0</v>
      </c>
      <c r="Q475" s="552">
        <v>0</v>
      </c>
      <c r="R475" s="545">
        <f>Q475</f>
        <v>0</v>
      </c>
      <c r="S475" s="544">
        <v>0</v>
      </c>
      <c r="T475" s="356">
        <f t="shared" si="293"/>
        <v>6.5749999999999993</v>
      </c>
      <c r="U475" s="336">
        <f t="shared" si="294"/>
        <v>6.5749999999999993</v>
      </c>
      <c r="V475" s="334">
        <f t="shared" si="295"/>
        <v>0</v>
      </c>
      <c r="W475" s="357">
        <f t="shared" si="296"/>
        <v>6.5749999999999993</v>
      </c>
    </row>
    <row r="476" spans="1:23" outlineLevel="2">
      <c r="A476" s="326" t="s">
        <v>264</v>
      </c>
      <c r="B476" s="315" t="s">
        <v>70</v>
      </c>
      <c r="C476" s="315" t="s">
        <v>18</v>
      </c>
      <c r="D476" s="315" t="s">
        <v>151</v>
      </c>
      <c r="E476" s="315" t="s">
        <v>152</v>
      </c>
      <c r="F476" s="315" t="s">
        <v>153</v>
      </c>
      <c r="G476" s="355">
        <v>15</v>
      </c>
      <c r="H476" s="315" t="s">
        <v>7</v>
      </c>
      <c r="I476" s="329">
        <v>1</v>
      </c>
      <c r="J476" s="329">
        <f>$Y$32</f>
        <v>1.3149999999999999</v>
      </c>
      <c r="K476" s="330">
        <v>0</v>
      </c>
      <c r="L476" s="338">
        <f t="shared" si="291"/>
        <v>0.29222222222222222</v>
      </c>
      <c r="M476" s="339">
        <f t="shared" si="292"/>
        <v>0</v>
      </c>
      <c r="N476" s="552">
        <v>1</v>
      </c>
      <c r="O476" s="545">
        <f>N476</f>
        <v>1</v>
      </c>
      <c r="P476" s="544">
        <v>0</v>
      </c>
      <c r="Q476" s="552">
        <v>0</v>
      </c>
      <c r="R476" s="545">
        <f t="shared" ref="R476:R488" si="297">Q476</f>
        <v>0</v>
      </c>
      <c r="S476" s="544">
        <v>0</v>
      </c>
      <c r="T476" s="356">
        <f t="shared" si="293"/>
        <v>1.3149999999999999</v>
      </c>
      <c r="U476" s="336">
        <f t="shared" si="294"/>
        <v>1.3149999999999999</v>
      </c>
      <c r="V476" s="334">
        <f t="shared" si="295"/>
        <v>0</v>
      </c>
      <c r="W476" s="357">
        <f t="shared" si="296"/>
        <v>1.3149999999999999</v>
      </c>
    </row>
    <row r="477" spans="1:23" outlineLevel="2">
      <c r="A477" s="354" t="s">
        <v>110</v>
      </c>
      <c r="B477" s="315" t="s">
        <v>70</v>
      </c>
      <c r="C477" s="315" t="s">
        <v>18</v>
      </c>
      <c r="D477" s="315" t="s">
        <v>154</v>
      </c>
      <c r="E477" s="315" t="s">
        <v>155</v>
      </c>
      <c r="F477" s="315" t="s">
        <v>156</v>
      </c>
      <c r="G477" s="355">
        <v>5</v>
      </c>
      <c r="H477" s="315" t="s">
        <v>28</v>
      </c>
      <c r="I477" s="329">
        <v>1</v>
      </c>
      <c r="J477" s="537">
        <f>(4.5+$Y$30)*I477</f>
        <v>9</v>
      </c>
      <c r="K477" s="330">
        <v>4.5</v>
      </c>
      <c r="L477" s="338">
        <f t="shared" si="291"/>
        <v>6</v>
      </c>
      <c r="M477" s="339">
        <f t="shared" si="292"/>
        <v>3</v>
      </c>
      <c r="N477" s="552">
        <v>12</v>
      </c>
      <c r="O477" s="543">
        <v>1</v>
      </c>
      <c r="P477" s="544">
        <v>1</v>
      </c>
      <c r="Q477" s="310">
        <v>0</v>
      </c>
      <c r="R477" s="333">
        <f t="shared" si="297"/>
        <v>0</v>
      </c>
      <c r="S477" s="334">
        <v>0</v>
      </c>
      <c r="T477" s="356">
        <f t="shared" si="293"/>
        <v>13.5</v>
      </c>
      <c r="U477" s="336">
        <f t="shared" si="294"/>
        <v>13.5</v>
      </c>
      <c r="V477" s="334">
        <f t="shared" si="295"/>
        <v>0</v>
      </c>
      <c r="W477" s="357">
        <f t="shared" si="296"/>
        <v>13.5</v>
      </c>
    </row>
    <row r="478" spans="1:23" outlineLevel="2">
      <c r="A478" s="354" t="s">
        <v>110</v>
      </c>
      <c r="B478" s="315" t="s">
        <v>70</v>
      </c>
      <c r="C478" s="315" t="s">
        <v>18</v>
      </c>
      <c r="D478" s="315" t="s">
        <v>157</v>
      </c>
      <c r="E478" s="315" t="s">
        <v>158</v>
      </c>
      <c r="F478" s="315" t="s">
        <v>159</v>
      </c>
      <c r="G478" s="355">
        <v>5</v>
      </c>
      <c r="H478" s="315" t="s">
        <v>28</v>
      </c>
      <c r="I478" s="329">
        <v>1</v>
      </c>
      <c r="J478" s="537">
        <f>($Y$30)*I478</f>
        <v>4.5</v>
      </c>
      <c r="K478" s="330">
        <v>9</v>
      </c>
      <c r="L478" s="338">
        <f t="shared" si="291"/>
        <v>3</v>
      </c>
      <c r="M478" s="339">
        <f t="shared" si="292"/>
        <v>6</v>
      </c>
      <c r="N478" s="552">
        <v>12</v>
      </c>
      <c r="O478" s="543">
        <v>1</v>
      </c>
      <c r="P478" s="544">
        <v>1</v>
      </c>
      <c r="Q478" s="310">
        <v>0</v>
      </c>
      <c r="R478" s="333">
        <f t="shared" si="297"/>
        <v>0</v>
      </c>
      <c r="S478" s="334">
        <v>0</v>
      </c>
      <c r="T478" s="356">
        <f t="shared" si="293"/>
        <v>13.5</v>
      </c>
      <c r="U478" s="336">
        <f t="shared" si="294"/>
        <v>13.5</v>
      </c>
      <c r="V478" s="334">
        <f t="shared" si="295"/>
        <v>0</v>
      </c>
      <c r="W478" s="357">
        <f t="shared" si="296"/>
        <v>13.5</v>
      </c>
    </row>
    <row r="479" spans="1:23" outlineLevel="2">
      <c r="A479" s="354" t="s">
        <v>33</v>
      </c>
      <c r="B479" s="315" t="s">
        <v>70</v>
      </c>
      <c r="C479" s="315" t="s">
        <v>18</v>
      </c>
      <c r="D479" s="315" t="s">
        <v>71</v>
      </c>
      <c r="E479" s="315" t="s">
        <v>72</v>
      </c>
      <c r="F479" s="315" t="s">
        <v>73</v>
      </c>
      <c r="G479" s="355">
        <v>5</v>
      </c>
      <c r="H479" s="315" t="s">
        <v>28</v>
      </c>
      <c r="I479" s="329">
        <v>1</v>
      </c>
      <c r="J479" s="537">
        <f t="shared" ref="J479:J485" si="298">(4.5+$Y$30)*I479</f>
        <v>9</v>
      </c>
      <c r="K479" s="330">
        <v>4.5</v>
      </c>
      <c r="L479" s="338">
        <f t="shared" si="291"/>
        <v>6</v>
      </c>
      <c r="M479" s="339">
        <f t="shared" si="292"/>
        <v>3</v>
      </c>
      <c r="N479" s="552">
        <v>12</v>
      </c>
      <c r="O479" s="543">
        <v>1</v>
      </c>
      <c r="P479" s="544">
        <v>1</v>
      </c>
      <c r="Q479" s="310">
        <v>0</v>
      </c>
      <c r="R479" s="333">
        <f t="shared" si="297"/>
        <v>0</v>
      </c>
      <c r="S479" s="334">
        <v>0</v>
      </c>
      <c r="T479" s="356">
        <f t="shared" si="293"/>
        <v>13.5</v>
      </c>
      <c r="U479" s="336">
        <f t="shared" si="294"/>
        <v>13.5</v>
      </c>
      <c r="V479" s="334">
        <f t="shared" si="295"/>
        <v>0</v>
      </c>
      <c r="W479" s="357">
        <f t="shared" si="296"/>
        <v>13.5</v>
      </c>
    </row>
    <row r="480" spans="1:23" outlineLevel="2">
      <c r="A480" s="326" t="s">
        <v>110</v>
      </c>
      <c r="B480" s="315" t="s">
        <v>70</v>
      </c>
      <c r="C480" s="315" t="s">
        <v>18</v>
      </c>
      <c r="D480" s="361" t="s">
        <v>604</v>
      </c>
      <c r="E480" s="315" t="s">
        <v>602</v>
      </c>
      <c r="F480" s="315" t="s">
        <v>603</v>
      </c>
      <c r="G480" s="355">
        <v>5</v>
      </c>
      <c r="H480" s="315" t="s">
        <v>28</v>
      </c>
      <c r="I480" s="329">
        <v>0.5</v>
      </c>
      <c r="J480" s="537">
        <f t="shared" si="298"/>
        <v>4.5</v>
      </c>
      <c r="K480" s="330">
        <f t="shared" ref="K480:K486" si="299">4.5*I480</f>
        <v>2.25</v>
      </c>
      <c r="L480" s="338">
        <f t="shared" si="291"/>
        <v>3</v>
      </c>
      <c r="M480" s="339">
        <f t="shared" si="292"/>
        <v>1.5</v>
      </c>
      <c r="N480" s="552">
        <v>12</v>
      </c>
      <c r="O480" s="543">
        <v>1</v>
      </c>
      <c r="P480" s="544">
        <v>1</v>
      </c>
      <c r="Q480" s="310">
        <v>0</v>
      </c>
      <c r="R480" s="333">
        <f t="shared" si="297"/>
        <v>0</v>
      </c>
      <c r="S480" s="334">
        <v>0</v>
      </c>
      <c r="T480" s="356">
        <f t="shared" si="293"/>
        <v>6.75</v>
      </c>
      <c r="U480" s="336">
        <f t="shared" si="294"/>
        <v>6.75</v>
      </c>
      <c r="V480" s="334">
        <f t="shared" si="295"/>
        <v>0</v>
      </c>
      <c r="W480" s="357">
        <f t="shared" si="296"/>
        <v>6.75</v>
      </c>
    </row>
    <row r="481" spans="1:27" outlineLevel="2">
      <c r="A481" s="326" t="s">
        <v>217</v>
      </c>
      <c r="B481" s="315" t="s">
        <v>70</v>
      </c>
      <c r="C481" s="361" t="s">
        <v>18</v>
      </c>
      <c r="D481" s="361" t="s">
        <v>604</v>
      </c>
      <c r="E481" s="315" t="s">
        <v>602</v>
      </c>
      <c r="F481" s="315" t="s">
        <v>603</v>
      </c>
      <c r="G481" s="355">
        <v>5</v>
      </c>
      <c r="H481" s="315" t="s">
        <v>28</v>
      </c>
      <c r="I481" s="329">
        <v>0.25</v>
      </c>
      <c r="J481" s="537">
        <f t="shared" si="298"/>
        <v>2.25</v>
      </c>
      <c r="K481" s="330">
        <f t="shared" si="299"/>
        <v>1.125</v>
      </c>
      <c r="L481" s="338">
        <f t="shared" si="291"/>
        <v>1.5</v>
      </c>
      <c r="M481" s="339">
        <f t="shared" si="292"/>
        <v>0.75</v>
      </c>
      <c r="N481" s="552">
        <v>12</v>
      </c>
      <c r="O481" s="543">
        <v>1</v>
      </c>
      <c r="P481" s="544">
        <v>1</v>
      </c>
      <c r="Q481" s="310">
        <v>0</v>
      </c>
      <c r="R481" s="333">
        <f t="shared" si="297"/>
        <v>0</v>
      </c>
      <c r="S481" s="334">
        <v>0</v>
      </c>
      <c r="T481" s="356">
        <f t="shared" si="293"/>
        <v>3.375</v>
      </c>
      <c r="U481" s="336">
        <f t="shared" si="294"/>
        <v>3.375</v>
      </c>
      <c r="V481" s="334">
        <f t="shared" si="295"/>
        <v>0</v>
      </c>
      <c r="W481" s="357">
        <f t="shared" si="296"/>
        <v>3.375</v>
      </c>
    </row>
    <row r="482" spans="1:27" outlineLevel="2">
      <c r="A482" s="326" t="s">
        <v>458</v>
      </c>
      <c r="B482" s="315" t="s">
        <v>70</v>
      </c>
      <c r="C482" s="361" t="s">
        <v>18</v>
      </c>
      <c r="D482" s="361" t="s">
        <v>604</v>
      </c>
      <c r="E482" s="315" t="s">
        <v>602</v>
      </c>
      <c r="F482" s="315" t="s">
        <v>603</v>
      </c>
      <c r="G482" s="355">
        <v>5</v>
      </c>
      <c r="H482" s="315" t="s">
        <v>28</v>
      </c>
      <c r="I482" s="329">
        <v>0.25</v>
      </c>
      <c r="J482" s="537">
        <f t="shared" si="298"/>
        <v>2.25</v>
      </c>
      <c r="K482" s="330">
        <f t="shared" si="299"/>
        <v>1.125</v>
      </c>
      <c r="L482" s="338">
        <f t="shared" si="291"/>
        <v>1.5</v>
      </c>
      <c r="M482" s="339">
        <f t="shared" si="292"/>
        <v>0.75</v>
      </c>
      <c r="N482" s="552">
        <v>12</v>
      </c>
      <c r="O482" s="543">
        <v>1</v>
      </c>
      <c r="P482" s="544">
        <v>1</v>
      </c>
      <c r="Q482" s="310">
        <v>0</v>
      </c>
      <c r="R482" s="333">
        <f t="shared" si="297"/>
        <v>0</v>
      </c>
      <c r="S482" s="334">
        <v>0</v>
      </c>
      <c r="T482" s="356">
        <f t="shared" si="293"/>
        <v>3.375</v>
      </c>
      <c r="U482" s="336">
        <f t="shared" si="294"/>
        <v>3.375</v>
      </c>
      <c r="V482" s="334">
        <f t="shared" si="295"/>
        <v>0</v>
      </c>
      <c r="W482" s="357">
        <f t="shared" si="296"/>
        <v>3.375</v>
      </c>
    </row>
    <row r="483" spans="1:27" outlineLevel="2">
      <c r="A483" s="576" t="s">
        <v>110</v>
      </c>
      <c r="B483" s="315" t="s">
        <v>70</v>
      </c>
      <c r="C483" s="361" t="s">
        <v>18</v>
      </c>
      <c r="D483" s="608" t="s">
        <v>908</v>
      </c>
      <c r="E483" s="608" t="s">
        <v>946</v>
      </c>
      <c r="F483" s="608" t="s">
        <v>947</v>
      </c>
      <c r="G483" s="355">
        <v>5</v>
      </c>
      <c r="H483" s="315" t="s">
        <v>28</v>
      </c>
      <c r="I483" s="575">
        <v>0</v>
      </c>
      <c r="J483" s="537">
        <f t="shared" si="298"/>
        <v>0</v>
      </c>
      <c r="K483" s="330">
        <f t="shared" si="299"/>
        <v>0</v>
      </c>
      <c r="L483" s="338">
        <f t="shared" ref="L483:L485" si="300">J483*10/3/G483</f>
        <v>0</v>
      </c>
      <c r="M483" s="339">
        <f t="shared" ref="M483:M485" si="301">K483*10/3/G483</f>
        <v>0</v>
      </c>
      <c r="N483" s="552">
        <v>12</v>
      </c>
      <c r="O483" s="543">
        <v>1</v>
      </c>
      <c r="P483" s="544">
        <v>1</v>
      </c>
      <c r="Q483" s="310">
        <v>0</v>
      </c>
      <c r="R483" s="333">
        <f t="shared" ref="R483:R485" si="302">Q483</f>
        <v>0</v>
      </c>
      <c r="S483" s="334">
        <v>0</v>
      </c>
      <c r="T483" s="356">
        <f t="shared" ref="T483:T485" si="303">J483*(O483+R483)+K483*(P483+S483)</f>
        <v>0</v>
      </c>
      <c r="U483" s="336">
        <f t="shared" ref="U483:U485" si="304">J483*O483+K483*P483</f>
        <v>0</v>
      </c>
      <c r="V483" s="334">
        <f t="shared" ref="V483:V485" si="305">J483*R483+K483*S483</f>
        <v>0</v>
      </c>
      <c r="W483" s="357">
        <f t="shared" ref="W483:W485" si="306">T483</f>
        <v>0</v>
      </c>
    </row>
    <row r="484" spans="1:27" outlineLevel="2">
      <c r="A484" s="576" t="s">
        <v>217</v>
      </c>
      <c r="B484" s="315" t="s">
        <v>70</v>
      </c>
      <c r="C484" s="361" t="s">
        <v>18</v>
      </c>
      <c r="D484" s="608" t="s">
        <v>908</v>
      </c>
      <c r="E484" s="608" t="s">
        <v>946</v>
      </c>
      <c r="F484" s="608" t="s">
        <v>947</v>
      </c>
      <c r="G484" s="355">
        <v>5</v>
      </c>
      <c r="H484" s="315" t="s">
        <v>28</v>
      </c>
      <c r="I484" s="575">
        <v>1</v>
      </c>
      <c r="J484" s="537">
        <f t="shared" ref="J484" si="307">(4.5+$Y$30)*I484</f>
        <v>9</v>
      </c>
      <c r="K484" s="330">
        <f t="shared" si="299"/>
        <v>4.5</v>
      </c>
      <c r="L484" s="338">
        <f t="shared" ref="L484" si="308">J484*10/3/G484</f>
        <v>6</v>
      </c>
      <c r="M484" s="339">
        <f t="shared" ref="M484" si="309">K484*10/3/G484</f>
        <v>3</v>
      </c>
      <c r="N484" s="552">
        <v>12</v>
      </c>
      <c r="O484" s="543">
        <v>1</v>
      </c>
      <c r="P484" s="544">
        <v>1</v>
      </c>
      <c r="Q484" s="310">
        <v>0</v>
      </c>
      <c r="R484" s="333">
        <f t="shared" ref="R484" si="310">Q484</f>
        <v>0</v>
      </c>
      <c r="S484" s="334">
        <v>0</v>
      </c>
      <c r="T484" s="356">
        <f t="shared" ref="T484" si="311">J484*(O484+R484)+K484*(P484+S484)</f>
        <v>13.5</v>
      </c>
      <c r="U484" s="336">
        <f t="shared" ref="U484" si="312">J484*O484+K484*P484</f>
        <v>13.5</v>
      </c>
      <c r="V484" s="334">
        <f t="shared" ref="V484" si="313">J484*R484+K484*S484</f>
        <v>0</v>
      </c>
      <c r="W484" s="357">
        <f t="shared" ref="W484" si="314">T484</f>
        <v>13.5</v>
      </c>
    </row>
    <row r="485" spans="1:27" outlineLevel="2">
      <c r="A485" s="576" t="s">
        <v>110</v>
      </c>
      <c r="B485" s="315" t="s">
        <v>70</v>
      </c>
      <c r="C485" s="361" t="s">
        <v>18</v>
      </c>
      <c r="D485" s="608" t="s">
        <v>908</v>
      </c>
      <c r="E485" s="608" t="s">
        <v>949</v>
      </c>
      <c r="F485" s="608" t="s">
        <v>948</v>
      </c>
      <c r="G485" s="355">
        <v>5</v>
      </c>
      <c r="H485" s="315" t="s">
        <v>28</v>
      </c>
      <c r="I485" s="575">
        <v>1</v>
      </c>
      <c r="J485" s="537">
        <f t="shared" si="298"/>
        <v>9</v>
      </c>
      <c r="K485" s="330">
        <f t="shared" si="299"/>
        <v>4.5</v>
      </c>
      <c r="L485" s="338">
        <f t="shared" si="300"/>
        <v>6</v>
      </c>
      <c r="M485" s="339">
        <f t="shared" si="301"/>
        <v>3</v>
      </c>
      <c r="N485" s="552">
        <v>12</v>
      </c>
      <c r="O485" s="543">
        <v>1</v>
      </c>
      <c r="P485" s="544">
        <v>1</v>
      </c>
      <c r="Q485" s="310">
        <v>0</v>
      </c>
      <c r="R485" s="333">
        <f t="shared" si="302"/>
        <v>0</v>
      </c>
      <c r="S485" s="334">
        <v>0</v>
      </c>
      <c r="T485" s="356">
        <f t="shared" si="303"/>
        <v>13.5</v>
      </c>
      <c r="U485" s="336">
        <f t="shared" si="304"/>
        <v>13.5</v>
      </c>
      <c r="V485" s="334">
        <f t="shared" si="305"/>
        <v>0</v>
      </c>
      <c r="W485" s="357">
        <f t="shared" si="306"/>
        <v>13.5</v>
      </c>
    </row>
    <row r="486" spans="1:27" outlineLevel="2">
      <c r="A486" s="576" t="s">
        <v>217</v>
      </c>
      <c r="B486" s="315" t="s">
        <v>70</v>
      </c>
      <c r="C486" s="361" t="s">
        <v>18</v>
      </c>
      <c r="D486" s="608" t="s">
        <v>908</v>
      </c>
      <c r="E486" s="608" t="s">
        <v>949</v>
      </c>
      <c r="F486" s="608" t="s">
        <v>948</v>
      </c>
      <c r="G486" s="355">
        <v>5</v>
      </c>
      <c r="H486" s="315" t="s">
        <v>28</v>
      </c>
      <c r="I486" s="575">
        <v>0</v>
      </c>
      <c r="J486" s="537">
        <f t="shared" ref="J486" si="315">(4.5+$Y$30)*I486</f>
        <v>0</v>
      </c>
      <c r="K486" s="330">
        <f t="shared" si="299"/>
        <v>0</v>
      </c>
      <c r="L486" s="338">
        <f t="shared" ref="L486" si="316">J486*10/3/G486</f>
        <v>0</v>
      </c>
      <c r="M486" s="339">
        <f t="shared" ref="M486" si="317">K486*10/3/G486</f>
        <v>0</v>
      </c>
      <c r="N486" s="552">
        <v>12</v>
      </c>
      <c r="O486" s="543">
        <v>1</v>
      </c>
      <c r="P486" s="544">
        <v>1</v>
      </c>
      <c r="Q486" s="310">
        <v>0</v>
      </c>
      <c r="R486" s="333">
        <f t="shared" ref="R486" si="318">Q486</f>
        <v>0</v>
      </c>
      <c r="S486" s="334">
        <v>0</v>
      </c>
      <c r="T486" s="356">
        <f t="shared" ref="T486" si="319">J486*(O486+R486)+K486*(P486+S486)</f>
        <v>0</v>
      </c>
      <c r="U486" s="336">
        <f t="shared" ref="U486" si="320">J486*O486+K486*P486</f>
        <v>0</v>
      </c>
      <c r="V486" s="334">
        <f t="shared" ref="V486" si="321">J486*R486+K486*S486</f>
        <v>0</v>
      </c>
      <c r="W486" s="357">
        <f t="shared" ref="W486" si="322">T486</f>
        <v>0</v>
      </c>
    </row>
    <row r="487" spans="1:27" outlineLevel="2">
      <c r="A487" s="326" t="s">
        <v>160</v>
      </c>
      <c r="B487" s="315" t="s">
        <v>70</v>
      </c>
      <c r="C487" s="315" t="s">
        <v>18</v>
      </c>
      <c r="D487" s="315" t="s">
        <v>29</v>
      </c>
      <c r="E487" s="315" t="s">
        <v>30</v>
      </c>
      <c r="F487" s="315" t="s">
        <v>31</v>
      </c>
      <c r="G487" s="355">
        <v>10</v>
      </c>
      <c r="H487" s="315" t="s">
        <v>32</v>
      </c>
      <c r="I487" s="329">
        <v>1</v>
      </c>
      <c r="J487" s="329">
        <f>$Y$27</f>
        <v>0.1</v>
      </c>
      <c r="K487" s="330">
        <v>0</v>
      </c>
      <c r="L487" s="338">
        <f t="shared" si="291"/>
        <v>3.3333333333333333E-2</v>
      </c>
      <c r="M487" s="339">
        <f t="shared" si="292"/>
        <v>0</v>
      </c>
      <c r="N487" s="552">
        <v>0</v>
      </c>
      <c r="O487" s="543">
        <f>N487</f>
        <v>0</v>
      </c>
      <c r="P487" s="544">
        <v>0</v>
      </c>
      <c r="Q487" s="552">
        <v>3</v>
      </c>
      <c r="R487" s="543">
        <f t="shared" si="297"/>
        <v>3</v>
      </c>
      <c r="S487" s="544">
        <v>0</v>
      </c>
      <c r="T487" s="356">
        <f t="shared" si="293"/>
        <v>0.30000000000000004</v>
      </c>
      <c r="U487" s="336">
        <f t="shared" si="294"/>
        <v>0</v>
      </c>
      <c r="V487" s="334">
        <f t="shared" si="295"/>
        <v>0.30000000000000004</v>
      </c>
      <c r="W487" s="357">
        <f t="shared" si="296"/>
        <v>0.30000000000000004</v>
      </c>
    </row>
    <row r="488" spans="1:27" ht="14.25" outlineLevel="2">
      <c r="A488" s="326" t="s">
        <v>458</v>
      </c>
      <c r="B488" s="315" t="s">
        <v>70</v>
      </c>
      <c r="C488" s="315" t="s">
        <v>18</v>
      </c>
      <c r="D488" s="315" t="s">
        <v>29</v>
      </c>
      <c r="E488" s="315" t="s">
        <v>30</v>
      </c>
      <c r="F488" s="315" t="s">
        <v>31</v>
      </c>
      <c r="G488" s="355">
        <v>10</v>
      </c>
      <c r="H488" s="315" t="s">
        <v>32</v>
      </c>
      <c r="I488" s="329">
        <v>1</v>
      </c>
      <c r="J488" s="329">
        <f>$Y$27</f>
        <v>0.1</v>
      </c>
      <c r="K488" s="330">
        <v>0</v>
      </c>
      <c r="L488" s="338">
        <f t="shared" si="291"/>
        <v>3.3333333333333333E-2</v>
      </c>
      <c r="M488" s="339">
        <f t="shared" si="292"/>
        <v>0</v>
      </c>
      <c r="N488" s="552">
        <v>0</v>
      </c>
      <c r="O488" s="543">
        <f>N488</f>
        <v>0</v>
      </c>
      <c r="P488" s="544">
        <v>0</v>
      </c>
      <c r="Q488" s="552">
        <v>2</v>
      </c>
      <c r="R488" s="543">
        <f t="shared" si="297"/>
        <v>2</v>
      </c>
      <c r="S488" s="544">
        <v>0</v>
      </c>
      <c r="T488" s="356">
        <f t="shared" si="293"/>
        <v>0.2</v>
      </c>
      <c r="U488" s="336">
        <f t="shared" si="294"/>
        <v>0</v>
      </c>
      <c r="V488" s="334">
        <f t="shared" si="295"/>
        <v>0.2</v>
      </c>
      <c r="W488" s="357">
        <f t="shared" si="296"/>
        <v>0.2</v>
      </c>
      <c r="X488" s="611">
        <f>W490-X500</f>
        <v>5884.1374999999998</v>
      </c>
      <c r="Y488" s="41" t="s">
        <v>954</v>
      </c>
    </row>
    <row r="489" spans="1:27" ht="14.25" outlineLevel="1">
      <c r="A489" s="362"/>
      <c r="B489" s="363"/>
      <c r="C489" s="363" t="s">
        <v>658</v>
      </c>
      <c r="D489" s="363"/>
      <c r="E489" s="363"/>
      <c r="F489" s="363"/>
      <c r="G489" s="364"/>
      <c r="H489" s="363"/>
      <c r="I489" s="365"/>
      <c r="J489" s="365"/>
      <c r="K489" s="365"/>
      <c r="L489" s="365"/>
      <c r="M489" s="365"/>
      <c r="N489" s="366"/>
      <c r="O489" s="367"/>
      <c r="P489" s="367"/>
      <c r="Q489" s="366"/>
      <c r="R489" s="367"/>
      <c r="S489" s="367"/>
      <c r="T489" s="368"/>
      <c r="U489" s="367">
        <f>SUBTOTAL(9,U473:U488)</f>
        <v>99.41</v>
      </c>
      <c r="V489" s="367">
        <f>SUBTOTAL(9,V473:V488)</f>
        <v>0.5</v>
      </c>
      <c r="W489" s="369">
        <f>SUBTOTAL(9,W473:W488)</f>
        <v>99.91</v>
      </c>
      <c r="X489" s="611">
        <f>SUM(W2:W12)+SUM(W20:W25)+SUM(W456:W460)+SUM(W464:W471)</f>
        <v>346.5</v>
      </c>
      <c r="Y489" s="41" t="s">
        <v>955</v>
      </c>
      <c r="AA489" s="53">
        <f>X488+X489</f>
        <v>6230.6374999999998</v>
      </c>
    </row>
    <row r="490" spans="1:27" ht="14.25">
      <c r="A490" s="362"/>
      <c r="B490" s="363"/>
      <c r="C490" s="363" t="s">
        <v>477</v>
      </c>
      <c r="D490" s="363"/>
      <c r="E490" s="363"/>
      <c r="F490" s="363"/>
      <c r="G490" s="364"/>
      <c r="H490" s="363"/>
      <c r="I490" s="365"/>
      <c r="J490" s="365"/>
      <c r="K490" s="365"/>
      <c r="L490" s="365"/>
      <c r="M490" s="365"/>
      <c r="N490" s="366"/>
      <c r="O490" s="367"/>
      <c r="P490" s="367"/>
      <c r="Q490" s="366"/>
      <c r="R490" s="367"/>
      <c r="S490" s="367"/>
      <c r="T490" s="368"/>
      <c r="U490" s="367">
        <f>SUBTOTAL(9,U2:U488)</f>
        <v>3975.7650000000008</v>
      </c>
      <c r="V490" s="367">
        <f>SUBTOTAL(9,V2:V488)</f>
        <v>3527.2424999999989</v>
      </c>
      <c r="W490" s="369">
        <f>SUBTOTAL(9,W2:W488)</f>
        <v>7503.0074999999997</v>
      </c>
      <c r="X490" s="611"/>
    </row>
    <row r="491" spans="1:27" ht="14.25">
      <c r="A491" s="362"/>
      <c r="B491" s="363"/>
      <c r="C491" s="363"/>
      <c r="D491" s="363"/>
      <c r="E491" s="363"/>
      <c r="F491" s="363"/>
      <c r="G491" s="364"/>
      <c r="H491" s="363"/>
      <c r="I491" s="365"/>
      <c r="J491" s="365"/>
      <c r="K491" s="365"/>
      <c r="L491" s="365"/>
      <c r="M491" s="365"/>
      <c r="N491" s="366"/>
      <c r="O491" s="367"/>
      <c r="P491" s="367"/>
      <c r="Q491" s="366"/>
      <c r="R491" s="367"/>
      <c r="S491" s="367"/>
      <c r="T491" s="368"/>
      <c r="U491" s="367"/>
      <c r="V491" s="367"/>
      <c r="W491" s="369"/>
      <c r="X491" s="611">
        <f>SUM(W86:W94)+SUM(W175:W182)+SUM(W242:W246)+W263+W268+W270+SUM(W318:W328)+SUM(W402:W411)+SUM(W477:W486)</f>
        <v>679.5</v>
      </c>
      <c r="Y491" s="41" t="s">
        <v>952</v>
      </c>
      <c r="AA491" s="53">
        <f>X491+X492</f>
        <v>945</v>
      </c>
    </row>
    <row r="492" spans="1:27" ht="14.25">
      <c r="A492" s="362"/>
      <c r="B492" s="363"/>
      <c r="C492" s="363"/>
      <c r="D492" s="363"/>
      <c r="E492" s="363"/>
      <c r="F492" s="363"/>
      <c r="G492" s="364"/>
      <c r="H492" s="363"/>
      <c r="I492" s="365"/>
      <c r="J492" s="365"/>
      <c r="K492" s="365"/>
      <c r="L492" s="365"/>
      <c r="M492" s="365"/>
      <c r="N492" s="366"/>
      <c r="O492" s="367"/>
      <c r="P492" s="367"/>
      <c r="Q492" s="366"/>
      <c r="R492" s="367"/>
      <c r="S492" s="367"/>
      <c r="T492" s="368"/>
      <c r="U492" s="367"/>
      <c r="V492" s="367"/>
      <c r="W492" s="369"/>
      <c r="X492" s="611">
        <f>SUM(W95:W96)+SUM(W98:W110)+W121+W122+W183+W184+SUM(W186:W198)+W200+W201+W240+W241+SUM(W248:W262)+W329+W330+SUM(W332:W344)+W349+W350+W412+W413+SUM(W415:W427)+W435+W436</f>
        <v>265.5</v>
      </c>
      <c r="Y492" s="41" t="s">
        <v>951</v>
      </c>
    </row>
    <row r="493" spans="1:27" ht="14.25">
      <c r="A493" s="362"/>
      <c r="B493" s="363"/>
      <c r="C493" s="363"/>
      <c r="D493" s="363"/>
      <c r="E493" s="363"/>
      <c r="F493" s="363"/>
      <c r="G493" s="364"/>
      <c r="H493" s="363"/>
      <c r="I493" s="365"/>
      <c r="J493" s="365"/>
      <c r="K493" s="365"/>
      <c r="L493" s="365"/>
      <c r="M493" s="365"/>
      <c r="N493" s="366"/>
      <c r="O493" s="367"/>
      <c r="P493" s="367"/>
      <c r="Q493" s="366"/>
      <c r="R493" s="367"/>
      <c r="S493" s="367"/>
      <c r="T493" s="368"/>
      <c r="U493" s="367"/>
      <c r="V493" s="367"/>
      <c r="W493" s="369"/>
      <c r="X493" s="611"/>
    </row>
    <row r="494" spans="1:27" ht="14.25">
      <c r="A494" s="363"/>
      <c r="B494" s="363"/>
      <c r="C494" s="363"/>
      <c r="D494" s="363"/>
      <c r="E494" s="363"/>
      <c r="F494" s="363"/>
      <c r="G494" s="364"/>
      <c r="H494" s="363"/>
      <c r="I494" s="365"/>
      <c r="J494" s="365"/>
      <c r="K494" s="365"/>
      <c r="L494" s="365"/>
      <c r="M494" s="365"/>
      <c r="N494" s="366"/>
      <c r="O494" s="367"/>
      <c r="P494" s="367"/>
      <c r="Q494" s="366"/>
      <c r="R494" s="367"/>
      <c r="S494" s="367"/>
      <c r="T494" s="368"/>
      <c r="U494" s="367"/>
      <c r="V494" s="367"/>
      <c r="W494" s="369"/>
      <c r="X494" s="611">
        <f>SUM(W123:W130)+W202+SUM(W271:W273)+SUM(W351:W353)+SUM(W437:W445)</f>
        <v>10</v>
      </c>
      <c r="Y494" s="41" t="s">
        <v>953</v>
      </c>
    </row>
    <row r="495" spans="1:27" ht="14.25">
      <c r="A495" s="363"/>
      <c r="B495" s="363"/>
      <c r="C495" s="363"/>
      <c r="D495" s="363" t="s">
        <v>502</v>
      </c>
      <c r="E495" s="363" t="s">
        <v>495</v>
      </c>
      <c r="F495" s="370"/>
      <c r="G495" s="364"/>
      <c r="H495" s="363"/>
      <c r="I495" s="365"/>
      <c r="J495" s="365"/>
      <c r="K495" s="365"/>
      <c r="L495" s="365"/>
      <c r="M495" s="365"/>
      <c r="N495" s="366"/>
      <c r="O495" s="367"/>
      <c r="P495" s="367"/>
      <c r="Q495" s="366"/>
      <c r="R495" s="367"/>
      <c r="S495" s="367"/>
      <c r="T495" s="368"/>
      <c r="U495" s="367"/>
      <c r="V495" s="367"/>
      <c r="W495" s="371"/>
      <c r="X495" s="611">
        <f>SUM(W446:W454)</f>
        <v>57</v>
      </c>
      <c r="Y495" s="41" t="s">
        <v>956</v>
      </c>
    </row>
    <row r="496" spans="1:27" ht="14.25">
      <c r="A496" s="363"/>
      <c r="B496" s="363"/>
      <c r="C496" s="363"/>
      <c r="D496" s="363" t="s">
        <v>9</v>
      </c>
      <c r="E496" s="363" t="s">
        <v>496</v>
      </c>
      <c r="F496" s="370"/>
      <c r="G496" s="364"/>
      <c r="H496" s="363"/>
      <c r="I496" s="365"/>
      <c r="J496" s="365"/>
      <c r="K496" s="95"/>
      <c r="L496" s="95"/>
      <c r="M496" s="95"/>
      <c r="N496" s="372"/>
      <c r="O496" s="373" t="s">
        <v>528</v>
      </c>
      <c r="P496" s="374">
        <f>Y29</f>
        <v>1.3149999999999999</v>
      </c>
      <c r="Q496" s="372"/>
      <c r="R496" s="96"/>
      <c r="S496" s="96"/>
      <c r="T496" s="374"/>
      <c r="U496" s="96"/>
      <c r="V496" s="95" t="s">
        <v>597</v>
      </c>
      <c r="W496" s="375">
        <f>W490</f>
        <v>7503.0074999999997</v>
      </c>
      <c r="X496" s="611"/>
      <c r="Y496" s="41"/>
    </row>
    <row r="497" spans="1:27" ht="14.25">
      <c r="A497" s="363"/>
      <c r="B497" s="363"/>
      <c r="C497" s="363"/>
      <c r="D497" s="363" t="s">
        <v>75</v>
      </c>
      <c r="E497" s="363" t="s">
        <v>497</v>
      </c>
      <c r="F497" s="370"/>
      <c r="G497" s="364"/>
      <c r="H497" s="363"/>
      <c r="I497" s="365"/>
      <c r="J497" s="365"/>
      <c r="K497" s="95"/>
      <c r="L497" s="95"/>
      <c r="M497" s="95"/>
      <c r="N497" s="372"/>
      <c r="O497" s="95" t="s">
        <v>529</v>
      </c>
      <c r="P497" s="374">
        <f>Y27</f>
        <v>0.1</v>
      </c>
      <c r="Q497" s="372"/>
      <c r="R497" s="96"/>
      <c r="S497" s="96"/>
      <c r="T497" s="374"/>
      <c r="U497" s="96"/>
      <c r="V497" s="95"/>
      <c r="W497" s="375"/>
      <c r="X497" s="93">
        <f>SUM(W111:W120)+W199+SUM(W264:W267)+SUM(W345:W348)+SUM(W428:W434)</f>
        <v>222.23500000000001</v>
      </c>
      <c r="Y497" s="41" t="s">
        <v>593</v>
      </c>
      <c r="Z497" s="1">
        <f>X497/P496</f>
        <v>169.00000000000003</v>
      </c>
      <c r="AA497" s="32" t="s">
        <v>960</v>
      </c>
    </row>
    <row r="498" spans="1:27" ht="14.25">
      <c r="A498" s="363"/>
      <c r="B498" s="363"/>
      <c r="C498" s="363"/>
      <c r="D498" s="363" t="s">
        <v>34</v>
      </c>
      <c r="E498" s="363" t="s">
        <v>498</v>
      </c>
      <c r="F498" s="370"/>
      <c r="G498" s="364"/>
      <c r="H498" s="363"/>
      <c r="I498" s="365"/>
      <c r="J498" s="365"/>
      <c r="K498" s="95"/>
      <c r="L498" s="95"/>
      <c r="M498" s="95"/>
      <c r="N498" s="372"/>
      <c r="O498" s="95" t="s">
        <v>530</v>
      </c>
      <c r="P498" s="374">
        <f>Y28</f>
        <v>4</v>
      </c>
      <c r="Q498" s="372"/>
      <c r="R498" s="96"/>
      <c r="S498" s="96"/>
      <c r="T498" s="374"/>
      <c r="U498" s="367"/>
      <c r="V498" s="96"/>
      <c r="W498" s="375"/>
      <c r="X498" s="611">
        <f>SUM(W14:W19)+SUM(W473:W476)</f>
        <v>38.134999999999998</v>
      </c>
      <c r="Y498" s="41" t="s">
        <v>594</v>
      </c>
      <c r="Z498" s="1">
        <f>X498/P500</f>
        <v>29</v>
      </c>
      <c r="AA498" s="32" t="s">
        <v>961</v>
      </c>
    </row>
    <row r="499" spans="1:27" ht="15">
      <c r="A499" s="363"/>
      <c r="B499" s="363"/>
      <c r="C499" s="363"/>
      <c r="D499" s="363" t="s">
        <v>80</v>
      </c>
      <c r="E499" s="363" t="s">
        <v>499</v>
      </c>
      <c r="F499" s="370"/>
      <c r="G499" s="364"/>
      <c r="H499" s="363"/>
      <c r="I499" s="365"/>
      <c r="J499" s="365"/>
      <c r="K499" s="95"/>
      <c r="L499" s="95"/>
      <c r="M499" s="95"/>
      <c r="N499" s="372"/>
      <c r="O499" s="95"/>
      <c r="P499" s="374"/>
      <c r="Q499" s="372"/>
      <c r="R499" s="96"/>
      <c r="S499" s="96"/>
      <c r="T499" s="374"/>
      <c r="U499" s="96"/>
      <c r="V499" s="95" t="s">
        <v>576</v>
      </c>
      <c r="W499" s="375">
        <v>7466</v>
      </c>
      <c r="X499" s="94"/>
      <c r="Z499" s="1">
        <f>Z497+Z498</f>
        <v>198.00000000000003</v>
      </c>
      <c r="AA499" s="32" t="s">
        <v>962</v>
      </c>
    </row>
    <row r="500" spans="1:27" ht="14.25">
      <c r="A500" s="363"/>
      <c r="B500" s="363"/>
      <c r="C500" s="363"/>
      <c r="D500" s="363" t="s">
        <v>3</v>
      </c>
      <c r="E500" s="363" t="s">
        <v>500</v>
      </c>
      <c r="F500" s="370"/>
      <c r="G500" s="364"/>
      <c r="H500" s="363"/>
      <c r="I500" s="365"/>
      <c r="J500" s="365"/>
      <c r="K500" s="365"/>
      <c r="L500" s="95"/>
      <c r="M500" s="95"/>
      <c r="N500" s="372"/>
      <c r="O500" s="95" t="s">
        <v>580</v>
      </c>
      <c r="P500" s="96">
        <f>Y32</f>
        <v>1.3149999999999999</v>
      </c>
      <c r="Q500" s="372"/>
      <c r="R500" s="96"/>
      <c r="S500" s="96"/>
      <c r="T500" s="374"/>
      <c r="U500" s="96"/>
      <c r="V500" s="95" t="s">
        <v>562</v>
      </c>
      <c r="W500" s="375">
        <f>W496-W499</f>
        <v>37.007499999999709</v>
      </c>
      <c r="X500" s="612">
        <f>SUM(X489:X498)</f>
        <v>1618.8700000000001</v>
      </c>
    </row>
    <row r="501" spans="1:27" ht="14.25">
      <c r="A501" s="363"/>
      <c r="B501" s="363"/>
      <c r="C501" s="363"/>
      <c r="D501" s="363" t="s">
        <v>70</v>
      </c>
      <c r="E501" s="363" t="s">
        <v>501</v>
      </c>
      <c r="F501" s="370"/>
      <c r="G501" s="364"/>
      <c r="H501" s="363"/>
      <c r="I501" s="365"/>
      <c r="J501" s="365"/>
      <c r="K501" s="95"/>
      <c r="L501" s="95"/>
      <c r="M501" s="95"/>
      <c r="N501" s="372"/>
      <c r="O501" s="96" t="s">
        <v>651</v>
      </c>
      <c r="P501" s="96"/>
      <c r="Q501" s="372"/>
      <c r="R501" s="96"/>
      <c r="S501" s="96"/>
      <c r="T501" s="374"/>
      <c r="U501" s="96"/>
      <c r="V501" s="95" t="s">
        <v>950</v>
      </c>
      <c r="W501" s="375">
        <f>W499*0.005</f>
        <v>37.33</v>
      </c>
      <c r="X501" s="43">
        <f>W500-W501</f>
        <v>-0.32250000000028933</v>
      </c>
    </row>
    <row r="502" spans="1:27" ht="14.25">
      <c r="A502" s="363"/>
      <c r="B502" s="363"/>
      <c r="C502" s="363"/>
      <c r="D502" s="363" t="s">
        <v>564</v>
      </c>
      <c r="E502" s="363" t="s">
        <v>575</v>
      </c>
      <c r="F502" s="370"/>
      <c r="G502" s="364"/>
      <c r="H502" s="363"/>
      <c r="I502" s="365"/>
      <c r="J502" s="365"/>
      <c r="K502" s="365"/>
      <c r="L502" s="365"/>
      <c r="M502" s="365"/>
      <c r="N502" s="366"/>
      <c r="O502" s="367"/>
      <c r="P502" s="367"/>
      <c r="Q502" s="366"/>
      <c r="R502" s="367"/>
      <c r="S502" s="367"/>
      <c r="T502" s="368"/>
      <c r="U502" s="96"/>
      <c r="V502" s="367"/>
      <c r="W502" s="371"/>
    </row>
    <row r="503" spans="1:27">
      <c r="A503" s="363"/>
      <c r="B503" s="363"/>
      <c r="C503" s="363"/>
      <c r="D503" s="363" t="s">
        <v>24</v>
      </c>
      <c r="E503" s="363" t="s">
        <v>601</v>
      </c>
      <c r="F503" s="370"/>
      <c r="G503" s="364"/>
      <c r="H503" s="363"/>
      <c r="I503" s="365"/>
      <c r="J503" s="365"/>
      <c r="K503" s="365"/>
      <c r="L503" s="365"/>
      <c r="M503" s="365"/>
      <c r="N503" s="366"/>
      <c r="O503" s="367"/>
      <c r="P503" s="367"/>
      <c r="Q503" s="366"/>
      <c r="R503" s="367"/>
      <c r="S503" s="367"/>
      <c r="T503" s="368"/>
      <c r="U503" s="367"/>
      <c r="V503" s="367" t="s">
        <v>963</v>
      </c>
      <c r="W503" s="371">
        <f>W499+W501</f>
        <v>7503.33</v>
      </c>
    </row>
    <row r="504" spans="1:27" ht="50.1" customHeight="1">
      <c r="A504" s="363"/>
      <c r="B504" s="363"/>
      <c r="C504" s="363"/>
      <c r="D504" s="363"/>
      <c r="E504" s="363"/>
      <c r="F504" s="363"/>
      <c r="G504" s="364"/>
      <c r="H504" s="363"/>
      <c r="I504" s="365"/>
      <c r="J504" s="365"/>
      <c r="K504" s="365"/>
      <c r="L504" s="365"/>
      <c r="M504" s="365"/>
      <c r="N504" s="366"/>
      <c r="O504" s="367"/>
      <c r="P504" s="367"/>
      <c r="Q504" s="366"/>
      <c r="R504" s="367"/>
      <c r="S504" s="367"/>
      <c r="T504" s="368"/>
      <c r="U504" s="367"/>
      <c r="V504" s="367"/>
      <c r="W504" s="371"/>
    </row>
    <row r="575" outlineLevel="1"/>
    <row r="576" outlineLevel="1"/>
    <row r="577" outlineLevel="1"/>
  </sheetData>
  <sortState ref="A2:AC397">
    <sortCondition ref="B2:B397"/>
    <sortCondition ref="C2:C397"/>
    <sortCondition ref="D2:D397"/>
  </sortState>
  <printOptions horizontalCentered="1"/>
  <pageMargins left="0.31496062992125984" right="0.31496062992125984" top="0.19685039370078741" bottom="0.19685039370078741" header="0.19685039370078741" footer="0.31496062992125984"/>
  <pageSetup paperSize="9" scale="4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4"/>
  <sheetViews>
    <sheetView zoomScale="85" zoomScaleNormal="85" workbookViewId="0">
      <pane ySplit="1" topLeftCell="A42" activePane="bottomLeft" state="frozen"/>
      <selection pane="bottomLeft" activeCell="X38" sqref="X38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45.7109375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  <col min="28" max="28" width="11.42578125" style="53"/>
  </cols>
  <sheetData>
    <row r="1" spans="1:29" ht="60.75" customHeight="1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2" t="s">
        <v>1064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66" t="s">
        <v>524</v>
      </c>
      <c r="U1" s="21" t="s">
        <v>490</v>
      </c>
      <c r="V1" s="14" t="s">
        <v>491</v>
      </c>
      <c r="W1" s="39" t="s">
        <v>492</v>
      </c>
    </row>
    <row r="2" spans="1:29" outlineLevel="2">
      <c r="A2" s="641" t="s">
        <v>33</v>
      </c>
      <c r="B2" s="312" t="s">
        <v>564</v>
      </c>
      <c r="C2" s="642" t="s">
        <v>14</v>
      </c>
      <c r="D2" s="314" t="s">
        <v>623</v>
      </c>
      <c r="E2" s="315" t="s">
        <v>152</v>
      </c>
      <c r="F2" s="316" t="s">
        <v>153</v>
      </c>
      <c r="G2" s="317">
        <v>15</v>
      </c>
      <c r="H2" s="312" t="s">
        <v>144</v>
      </c>
      <c r="I2" s="318">
        <v>1</v>
      </c>
      <c r="J2" s="318">
        <f>$Y$3</f>
        <v>1.3149999999999999</v>
      </c>
      <c r="K2" s="319">
        <v>0</v>
      </c>
      <c r="L2" s="320">
        <f t="shared" ref="L2:L18" si="0">J2*10/3/G2</f>
        <v>0.29222222222222222</v>
      </c>
      <c r="M2" s="321">
        <f t="shared" ref="M2:M18" si="1">K2*10/3/G2</f>
        <v>0</v>
      </c>
      <c r="N2" s="551">
        <v>0</v>
      </c>
      <c r="O2" s="643">
        <f>N2</f>
        <v>0</v>
      </c>
      <c r="P2" s="542">
        <v>0</v>
      </c>
      <c r="Q2" s="551">
        <v>0</v>
      </c>
      <c r="R2" s="643">
        <f>Q2</f>
        <v>0</v>
      </c>
      <c r="S2" s="542">
        <v>0</v>
      </c>
      <c r="T2" s="323">
        <f t="shared" ref="T2:T18" si="2">J2*(O2+R2)+K2*(P2+S2)</f>
        <v>0</v>
      </c>
      <c r="U2" s="324">
        <f t="shared" ref="U2:U18" si="3">J2*O2+K2*P2</f>
        <v>0</v>
      </c>
      <c r="V2" s="322">
        <f t="shared" ref="V2:V18" si="4">J2*R2+K2*S2</f>
        <v>0</v>
      </c>
      <c r="W2" s="325">
        <f t="shared" ref="W2:W18" si="5">T2</f>
        <v>0</v>
      </c>
    </row>
    <row r="3" spans="1:29" ht="15.75" outlineLevel="2">
      <c r="A3" s="326" t="s">
        <v>33</v>
      </c>
      <c r="B3" s="315" t="s">
        <v>564</v>
      </c>
      <c r="C3" s="327" t="s">
        <v>43</v>
      </c>
      <c r="D3" s="314" t="s">
        <v>614</v>
      </c>
      <c r="E3" s="315" t="s">
        <v>644</v>
      </c>
      <c r="F3" s="316" t="s">
        <v>613</v>
      </c>
      <c r="G3" s="328">
        <v>5</v>
      </c>
      <c r="H3" s="315" t="s">
        <v>13</v>
      </c>
      <c r="I3" s="329">
        <v>1</v>
      </c>
      <c r="J3" s="329">
        <f>13.5*I3</f>
        <v>13.5</v>
      </c>
      <c r="K3" s="330">
        <v>0</v>
      </c>
      <c r="L3" s="331">
        <f t="shared" si="0"/>
        <v>9</v>
      </c>
      <c r="M3" s="332">
        <f t="shared" si="1"/>
        <v>0</v>
      </c>
      <c r="N3" s="552">
        <v>15</v>
      </c>
      <c r="O3" s="543">
        <v>1</v>
      </c>
      <c r="P3" s="544">
        <v>0</v>
      </c>
      <c r="Q3" s="552">
        <v>0</v>
      </c>
      <c r="R3" s="543">
        <v>0</v>
      </c>
      <c r="S3" s="544">
        <v>0</v>
      </c>
      <c r="T3" s="335">
        <f t="shared" si="2"/>
        <v>13.5</v>
      </c>
      <c r="U3" s="336">
        <f t="shared" si="3"/>
        <v>13.5</v>
      </c>
      <c r="V3" s="334">
        <f t="shared" si="4"/>
        <v>0</v>
      </c>
      <c r="W3" s="337">
        <f t="shared" si="5"/>
        <v>13.5</v>
      </c>
      <c r="X3" s="128" t="s">
        <v>596</v>
      </c>
      <c r="Y3" s="146">
        <f>Y32</f>
        <v>1.3149999999999999</v>
      </c>
    </row>
    <row r="4" spans="1:29" ht="15.75" outlineLevel="2">
      <c r="A4" s="354" t="s">
        <v>33</v>
      </c>
      <c r="B4" s="315" t="s">
        <v>34</v>
      </c>
      <c r="C4" s="377" t="s">
        <v>38</v>
      </c>
      <c r="D4" s="315" t="s">
        <v>35</v>
      </c>
      <c r="E4" s="315" t="s">
        <v>36</v>
      </c>
      <c r="F4" s="315" t="s">
        <v>37</v>
      </c>
      <c r="G4" s="328">
        <v>6</v>
      </c>
      <c r="H4" s="315" t="s">
        <v>13</v>
      </c>
      <c r="I4" s="329">
        <v>1</v>
      </c>
      <c r="J4" s="329">
        <v>9</v>
      </c>
      <c r="K4" s="330">
        <v>9</v>
      </c>
      <c r="L4" s="331">
        <f t="shared" si="0"/>
        <v>5</v>
      </c>
      <c r="M4" s="332">
        <f t="shared" si="1"/>
        <v>5</v>
      </c>
      <c r="N4" s="310">
        <v>0</v>
      </c>
      <c r="O4" s="333">
        <v>0</v>
      </c>
      <c r="P4" s="334">
        <v>0</v>
      </c>
      <c r="Q4" s="552">
        <v>40</v>
      </c>
      <c r="R4" s="543">
        <v>1</v>
      </c>
      <c r="S4" s="544">
        <v>2</v>
      </c>
      <c r="T4" s="335">
        <f t="shared" si="2"/>
        <v>27</v>
      </c>
      <c r="U4" s="336">
        <f t="shared" si="3"/>
        <v>0</v>
      </c>
      <c r="V4" s="334">
        <f t="shared" si="4"/>
        <v>27</v>
      </c>
      <c r="W4" s="337">
        <f t="shared" si="5"/>
        <v>27</v>
      </c>
      <c r="X4" s="51"/>
      <c r="Y4" s="127"/>
    </row>
    <row r="5" spans="1:29" ht="15.75" outlineLevel="2">
      <c r="A5" s="354" t="s">
        <v>33</v>
      </c>
      <c r="B5" s="315" t="s">
        <v>34</v>
      </c>
      <c r="C5" s="377" t="s">
        <v>43</v>
      </c>
      <c r="D5" s="315" t="s">
        <v>39</v>
      </c>
      <c r="E5" s="315" t="s">
        <v>40</v>
      </c>
      <c r="F5" s="315" t="s">
        <v>41</v>
      </c>
      <c r="G5" s="328">
        <v>7.5</v>
      </c>
      <c r="H5" s="315" t="s">
        <v>42</v>
      </c>
      <c r="I5" s="329">
        <v>1</v>
      </c>
      <c r="J5" s="329">
        <v>13.5</v>
      </c>
      <c r="K5" s="330">
        <v>9</v>
      </c>
      <c r="L5" s="331">
        <f t="shared" si="0"/>
        <v>6</v>
      </c>
      <c r="M5" s="332">
        <f t="shared" si="1"/>
        <v>4</v>
      </c>
      <c r="N5" s="552">
        <v>80</v>
      </c>
      <c r="O5" s="543">
        <v>1</v>
      </c>
      <c r="P5" s="544">
        <v>4</v>
      </c>
      <c r="Q5" s="310">
        <v>20</v>
      </c>
      <c r="R5" s="543">
        <v>1</v>
      </c>
      <c r="S5" s="544">
        <v>1</v>
      </c>
      <c r="T5" s="335">
        <f t="shared" si="2"/>
        <v>72</v>
      </c>
      <c r="U5" s="336">
        <f t="shared" si="3"/>
        <v>49.5</v>
      </c>
      <c r="V5" s="334">
        <f t="shared" si="4"/>
        <v>22.5</v>
      </c>
      <c r="W5" s="337">
        <f t="shared" si="5"/>
        <v>72</v>
      </c>
      <c r="X5" s="51"/>
      <c r="Y5" s="127"/>
    </row>
    <row r="6" spans="1:29" outlineLevel="2">
      <c r="A6" s="354" t="s">
        <v>33</v>
      </c>
      <c r="B6" s="315" t="s">
        <v>34</v>
      </c>
      <c r="C6" s="377" t="s">
        <v>14</v>
      </c>
      <c r="D6" s="315" t="s">
        <v>44</v>
      </c>
      <c r="E6" s="315" t="s">
        <v>45</v>
      </c>
      <c r="F6" s="315" t="s">
        <v>46</v>
      </c>
      <c r="G6" s="328">
        <v>7.5</v>
      </c>
      <c r="H6" s="315" t="s">
        <v>13</v>
      </c>
      <c r="I6" s="329">
        <v>1</v>
      </c>
      <c r="J6" s="329">
        <v>13.5</v>
      </c>
      <c r="K6" s="330">
        <v>9</v>
      </c>
      <c r="L6" s="331">
        <f t="shared" si="0"/>
        <v>6</v>
      </c>
      <c r="M6" s="332">
        <f t="shared" si="1"/>
        <v>4</v>
      </c>
      <c r="N6" s="552">
        <v>20</v>
      </c>
      <c r="O6" s="543">
        <v>1</v>
      </c>
      <c r="P6" s="544">
        <v>1</v>
      </c>
      <c r="Q6" s="310">
        <v>60</v>
      </c>
      <c r="R6" s="543">
        <v>1</v>
      </c>
      <c r="S6" s="544">
        <v>3</v>
      </c>
      <c r="T6" s="335">
        <f t="shared" si="2"/>
        <v>63</v>
      </c>
      <c r="U6" s="336">
        <f t="shared" si="3"/>
        <v>22.5</v>
      </c>
      <c r="V6" s="334">
        <f t="shared" si="4"/>
        <v>40.5</v>
      </c>
      <c r="W6" s="337">
        <f t="shared" si="5"/>
        <v>63</v>
      </c>
      <c r="X6" s="32"/>
      <c r="Y6" s="25"/>
    </row>
    <row r="7" spans="1:29" outlineLevel="2">
      <c r="A7" s="354" t="s">
        <v>33</v>
      </c>
      <c r="B7" s="315" t="s">
        <v>34</v>
      </c>
      <c r="C7" s="377" t="s">
        <v>18</v>
      </c>
      <c r="D7" s="315" t="s">
        <v>47</v>
      </c>
      <c r="E7" s="315" t="s">
        <v>48</v>
      </c>
      <c r="F7" s="315" t="s">
        <v>49</v>
      </c>
      <c r="G7" s="328">
        <v>6</v>
      </c>
      <c r="H7" s="315" t="s">
        <v>13</v>
      </c>
      <c r="I7" s="329">
        <v>1</v>
      </c>
      <c r="J7" s="329">
        <v>13.5</v>
      </c>
      <c r="K7" s="330">
        <v>4.5</v>
      </c>
      <c r="L7" s="331">
        <f t="shared" si="0"/>
        <v>7.5</v>
      </c>
      <c r="M7" s="332">
        <f t="shared" si="1"/>
        <v>2.5</v>
      </c>
      <c r="N7" s="552">
        <v>60</v>
      </c>
      <c r="O7" s="543">
        <v>1</v>
      </c>
      <c r="P7" s="544">
        <v>3</v>
      </c>
      <c r="Q7" s="552">
        <v>0</v>
      </c>
      <c r="R7" s="543">
        <v>0</v>
      </c>
      <c r="S7" s="544">
        <v>0</v>
      </c>
      <c r="T7" s="335">
        <f t="shared" si="2"/>
        <v>27</v>
      </c>
      <c r="U7" s="336">
        <f t="shared" si="3"/>
        <v>27</v>
      </c>
      <c r="V7" s="334">
        <f t="shared" si="4"/>
        <v>0</v>
      </c>
      <c r="W7" s="337">
        <f t="shared" si="5"/>
        <v>27</v>
      </c>
    </row>
    <row r="8" spans="1:29" ht="15.75" outlineLevel="2">
      <c r="A8" s="354" t="s">
        <v>33</v>
      </c>
      <c r="B8" s="315" t="s">
        <v>34</v>
      </c>
      <c r="C8" s="377" t="s">
        <v>18</v>
      </c>
      <c r="D8" s="315" t="s">
        <v>50</v>
      </c>
      <c r="E8" s="315" t="s">
        <v>51</v>
      </c>
      <c r="F8" s="315" t="s">
        <v>52</v>
      </c>
      <c r="G8" s="328">
        <v>6</v>
      </c>
      <c r="H8" s="315" t="s">
        <v>13</v>
      </c>
      <c r="I8" s="329">
        <v>1</v>
      </c>
      <c r="J8" s="329">
        <v>13.5</v>
      </c>
      <c r="K8" s="330">
        <v>4.5</v>
      </c>
      <c r="L8" s="331">
        <f t="shared" si="0"/>
        <v>7.5</v>
      </c>
      <c r="M8" s="332">
        <f t="shared" si="1"/>
        <v>2.5</v>
      </c>
      <c r="N8" s="552">
        <v>60</v>
      </c>
      <c r="O8" s="543">
        <v>1</v>
      </c>
      <c r="P8" s="544">
        <v>3</v>
      </c>
      <c r="Q8" s="552">
        <v>0</v>
      </c>
      <c r="R8" s="543">
        <v>0</v>
      </c>
      <c r="S8" s="544">
        <v>0</v>
      </c>
      <c r="T8" s="335">
        <f t="shared" si="2"/>
        <v>27</v>
      </c>
      <c r="U8" s="336">
        <f t="shared" si="3"/>
        <v>27</v>
      </c>
      <c r="V8" s="334">
        <f t="shared" si="4"/>
        <v>0</v>
      </c>
      <c r="W8" s="337">
        <f t="shared" si="5"/>
        <v>27</v>
      </c>
      <c r="X8" s="128"/>
      <c r="Y8" s="127"/>
    </row>
    <row r="9" spans="1:29" outlineLevel="2">
      <c r="A9" s="354" t="s">
        <v>33</v>
      </c>
      <c r="B9" s="315" t="s">
        <v>34</v>
      </c>
      <c r="C9" s="377" t="s">
        <v>56</v>
      </c>
      <c r="D9" s="315" t="s">
        <v>53</v>
      </c>
      <c r="E9" s="315" t="s">
        <v>54</v>
      </c>
      <c r="F9" s="315" t="s">
        <v>55</v>
      </c>
      <c r="G9" s="328">
        <v>6</v>
      </c>
      <c r="H9" s="315" t="s">
        <v>13</v>
      </c>
      <c r="I9" s="329">
        <v>1</v>
      </c>
      <c r="J9" s="329">
        <v>13.5</v>
      </c>
      <c r="K9" s="330">
        <v>4.5</v>
      </c>
      <c r="L9" s="331">
        <f t="shared" si="0"/>
        <v>7.5</v>
      </c>
      <c r="M9" s="332">
        <f t="shared" si="1"/>
        <v>2.5</v>
      </c>
      <c r="N9" s="310">
        <v>0</v>
      </c>
      <c r="O9" s="333">
        <v>0</v>
      </c>
      <c r="P9" s="334">
        <v>0</v>
      </c>
      <c r="Q9" s="552">
        <v>60</v>
      </c>
      <c r="R9" s="543">
        <v>1</v>
      </c>
      <c r="S9" s="544">
        <v>3</v>
      </c>
      <c r="T9" s="335">
        <f t="shared" si="2"/>
        <v>27</v>
      </c>
      <c r="U9" s="336">
        <f t="shared" si="3"/>
        <v>0</v>
      </c>
      <c r="V9" s="334">
        <f t="shared" si="4"/>
        <v>27</v>
      </c>
      <c r="W9" s="337">
        <f t="shared" si="5"/>
        <v>27</v>
      </c>
      <c r="Y9" s="25"/>
    </row>
    <row r="10" spans="1:29" outlineLevel="2">
      <c r="A10" s="354" t="s">
        <v>33</v>
      </c>
      <c r="B10" s="315" t="s">
        <v>34</v>
      </c>
      <c r="C10" s="377" t="s">
        <v>22</v>
      </c>
      <c r="D10" s="315" t="s">
        <v>57</v>
      </c>
      <c r="E10" s="315" t="s">
        <v>58</v>
      </c>
      <c r="F10" s="315" t="s">
        <v>59</v>
      </c>
      <c r="G10" s="328">
        <v>6</v>
      </c>
      <c r="H10" s="315" t="s">
        <v>13</v>
      </c>
      <c r="I10" s="329">
        <v>1</v>
      </c>
      <c r="J10" s="329">
        <v>13.5</v>
      </c>
      <c r="K10" s="330">
        <v>4.5</v>
      </c>
      <c r="L10" s="331">
        <f t="shared" si="0"/>
        <v>7.5</v>
      </c>
      <c r="M10" s="332">
        <f t="shared" si="1"/>
        <v>2.5</v>
      </c>
      <c r="N10" s="552">
        <v>40</v>
      </c>
      <c r="O10" s="543">
        <v>1</v>
      </c>
      <c r="P10" s="544">
        <v>2</v>
      </c>
      <c r="Q10" s="310">
        <v>0</v>
      </c>
      <c r="R10" s="333">
        <v>0</v>
      </c>
      <c r="S10" s="334">
        <v>0</v>
      </c>
      <c r="T10" s="335">
        <f t="shared" si="2"/>
        <v>22.5</v>
      </c>
      <c r="U10" s="336">
        <f t="shared" si="3"/>
        <v>22.5</v>
      </c>
      <c r="V10" s="334">
        <f t="shared" si="4"/>
        <v>0</v>
      </c>
      <c r="W10" s="337">
        <f t="shared" si="5"/>
        <v>22.5</v>
      </c>
    </row>
    <row r="11" spans="1:29" outlineLevel="2">
      <c r="A11" s="354" t="s">
        <v>33</v>
      </c>
      <c r="B11" s="315" t="s">
        <v>34</v>
      </c>
      <c r="C11" s="377" t="s">
        <v>22</v>
      </c>
      <c r="D11" s="315" t="s">
        <v>60</v>
      </c>
      <c r="E11" s="315" t="s">
        <v>61</v>
      </c>
      <c r="F11" s="315" t="s">
        <v>62</v>
      </c>
      <c r="G11" s="328">
        <v>6</v>
      </c>
      <c r="H11" s="315" t="s">
        <v>13</v>
      </c>
      <c r="I11" s="329">
        <v>1</v>
      </c>
      <c r="J11" s="329">
        <v>13.5</v>
      </c>
      <c r="K11" s="330">
        <v>4.5</v>
      </c>
      <c r="L11" s="331">
        <f t="shared" si="0"/>
        <v>7.5</v>
      </c>
      <c r="M11" s="332">
        <f t="shared" si="1"/>
        <v>2.5</v>
      </c>
      <c r="N11" s="552">
        <v>40</v>
      </c>
      <c r="O11" s="543">
        <v>1</v>
      </c>
      <c r="P11" s="544">
        <v>2</v>
      </c>
      <c r="Q11" s="310">
        <v>0</v>
      </c>
      <c r="R11" s="333">
        <v>0</v>
      </c>
      <c r="S11" s="334">
        <v>0</v>
      </c>
      <c r="T11" s="335">
        <f t="shared" si="2"/>
        <v>22.5</v>
      </c>
      <c r="U11" s="336">
        <f t="shared" si="3"/>
        <v>22.5</v>
      </c>
      <c r="V11" s="334">
        <f t="shared" si="4"/>
        <v>0</v>
      </c>
      <c r="W11" s="337">
        <f t="shared" si="5"/>
        <v>22.5</v>
      </c>
    </row>
    <row r="12" spans="1:29" outlineLevel="2">
      <c r="A12" s="354" t="s">
        <v>33</v>
      </c>
      <c r="B12" s="315" t="s">
        <v>34</v>
      </c>
      <c r="C12" s="377" t="s">
        <v>22</v>
      </c>
      <c r="D12" s="315" t="s">
        <v>63</v>
      </c>
      <c r="E12" s="315" t="s">
        <v>64</v>
      </c>
      <c r="F12" s="315" t="s">
        <v>65</v>
      </c>
      <c r="G12" s="328">
        <v>6</v>
      </c>
      <c r="H12" s="315" t="s">
        <v>13</v>
      </c>
      <c r="I12" s="329">
        <v>1</v>
      </c>
      <c r="J12" s="329">
        <v>9</v>
      </c>
      <c r="K12" s="330">
        <v>9</v>
      </c>
      <c r="L12" s="331">
        <f t="shared" si="0"/>
        <v>5</v>
      </c>
      <c r="M12" s="332">
        <f t="shared" si="1"/>
        <v>5</v>
      </c>
      <c r="N12" s="554">
        <v>40</v>
      </c>
      <c r="O12" s="543">
        <v>1</v>
      </c>
      <c r="P12" s="544">
        <v>2</v>
      </c>
      <c r="Q12" s="310">
        <v>0</v>
      </c>
      <c r="R12" s="333">
        <v>0</v>
      </c>
      <c r="S12" s="334">
        <v>0</v>
      </c>
      <c r="T12" s="335">
        <f t="shared" si="2"/>
        <v>27</v>
      </c>
      <c r="U12" s="336">
        <f t="shared" si="3"/>
        <v>27</v>
      </c>
      <c r="V12" s="334">
        <f t="shared" si="4"/>
        <v>0</v>
      </c>
      <c r="W12" s="337">
        <f t="shared" si="5"/>
        <v>27</v>
      </c>
    </row>
    <row r="13" spans="1:29" outlineLevel="2">
      <c r="A13" s="354" t="s">
        <v>33</v>
      </c>
      <c r="B13" s="315" t="s">
        <v>34</v>
      </c>
      <c r="C13" s="377" t="s">
        <v>38</v>
      </c>
      <c r="D13" s="315" t="s">
        <v>66</v>
      </c>
      <c r="E13" s="315" t="s">
        <v>67</v>
      </c>
      <c r="F13" s="315" t="s">
        <v>68</v>
      </c>
      <c r="G13" s="328">
        <v>6</v>
      </c>
      <c r="H13" s="315" t="s">
        <v>13</v>
      </c>
      <c r="I13" s="329">
        <v>1</v>
      </c>
      <c r="J13" s="329">
        <v>9</v>
      </c>
      <c r="K13" s="330">
        <v>9</v>
      </c>
      <c r="L13" s="331">
        <f t="shared" si="0"/>
        <v>5</v>
      </c>
      <c r="M13" s="332">
        <f t="shared" si="1"/>
        <v>5</v>
      </c>
      <c r="N13" s="310">
        <v>0</v>
      </c>
      <c r="O13" s="333">
        <v>0</v>
      </c>
      <c r="P13" s="334">
        <v>0</v>
      </c>
      <c r="Q13" s="552">
        <v>40</v>
      </c>
      <c r="R13" s="543">
        <v>1</v>
      </c>
      <c r="S13" s="544">
        <v>2</v>
      </c>
      <c r="T13" s="335">
        <f t="shared" si="2"/>
        <v>27</v>
      </c>
      <c r="U13" s="336">
        <f t="shared" si="3"/>
        <v>0</v>
      </c>
      <c r="V13" s="334">
        <f t="shared" si="4"/>
        <v>27</v>
      </c>
      <c r="W13" s="337">
        <f t="shared" si="5"/>
        <v>27</v>
      </c>
    </row>
    <row r="14" spans="1:29" s="46" customFormat="1" outlineLevel="2">
      <c r="A14" s="749" t="s">
        <v>33</v>
      </c>
      <c r="B14" s="608" t="s">
        <v>34</v>
      </c>
      <c r="C14" s="608" t="s">
        <v>8</v>
      </c>
      <c r="D14" s="608" t="s">
        <v>908</v>
      </c>
      <c r="E14" s="608" t="s">
        <v>1052</v>
      </c>
      <c r="F14" s="608" t="s">
        <v>1053</v>
      </c>
      <c r="G14" s="750">
        <v>6</v>
      </c>
      <c r="H14" s="608" t="s">
        <v>96</v>
      </c>
      <c r="I14" s="751">
        <v>1</v>
      </c>
      <c r="J14" s="751">
        <f t="shared" ref="J14" si="6">(4.5+$Y$30)*I14</f>
        <v>9</v>
      </c>
      <c r="K14" s="752">
        <v>9</v>
      </c>
      <c r="L14" s="753">
        <f t="shared" si="0"/>
        <v>5</v>
      </c>
      <c r="M14" s="754">
        <f t="shared" si="1"/>
        <v>5</v>
      </c>
      <c r="N14" s="755">
        <v>0</v>
      </c>
      <c r="O14" s="756">
        <v>0</v>
      </c>
      <c r="P14" s="757">
        <v>0</v>
      </c>
      <c r="Q14" s="554">
        <v>20</v>
      </c>
      <c r="R14" s="548">
        <v>1</v>
      </c>
      <c r="S14" s="555">
        <v>1</v>
      </c>
      <c r="T14" s="758">
        <f t="shared" si="2"/>
        <v>18</v>
      </c>
      <c r="U14" s="759">
        <f t="shared" si="3"/>
        <v>0</v>
      </c>
      <c r="V14" s="757">
        <f t="shared" si="4"/>
        <v>18</v>
      </c>
      <c r="W14" s="760">
        <f t="shared" si="5"/>
        <v>18</v>
      </c>
      <c r="X14" s="45"/>
      <c r="Y14" s="45"/>
      <c r="Z14" s="173"/>
      <c r="AA14" s="68"/>
      <c r="AB14" s="68"/>
      <c r="AC14" s="173"/>
    </row>
    <row r="15" spans="1:29" ht="15.75" outlineLevel="2">
      <c r="A15" s="354" t="s">
        <v>33</v>
      </c>
      <c r="B15" s="315" t="s">
        <v>34</v>
      </c>
      <c r="C15" s="377" t="s">
        <v>8</v>
      </c>
      <c r="D15" s="315" t="s">
        <v>69</v>
      </c>
      <c r="E15" s="315" t="s">
        <v>5</v>
      </c>
      <c r="F15" s="315" t="s">
        <v>6</v>
      </c>
      <c r="G15" s="328">
        <v>18</v>
      </c>
      <c r="H15" s="315" t="s">
        <v>7</v>
      </c>
      <c r="I15" s="329">
        <v>1</v>
      </c>
      <c r="J15" s="329">
        <f>$Y$29</f>
        <v>1.3149999999999999</v>
      </c>
      <c r="K15" s="330">
        <v>0</v>
      </c>
      <c r="L15" s="331">
        <f t="shared" si="0"/>
        <v>0.2435185185185185</v>
      </c>
      <c r="M15" s="332">
        <f t="shared" si="1"/>
        <v>0</v>
      </c>
      <c r="N15" s="552">
        <v>3</v>
      </c>
      <c r="O15" s="545">
        <f>N15</f>
        <v>3</v>
      </c>
      <c r="P15" s="544">
        <v>0</v>
      </c>
      <c r="Q15" s="552">
        <v>3</v>
      </c>
      <c r="R15" s="545">
        <f>Q15</f>
        <v>3</v>
      </c>
      <c r="S15" s="544">
        <v>0</v>
      </c>
      <c r="T15" s="335">
        <f t="shared" si="2"/>
        <v>7.89</v>
      </c>
      <c r="U15" s="336">
        <f t="shared" si="3"/>
        <v>3.9449999999999998</v>
      </c>
      <c r="V15" s="334">
        <f t="shared" si="4"/>
        <v>3.9449999999999998</v>
      </c>
      <c r="W15" s="337">
        <f t="shared" si="5"/>
        <v>7.89</v>
      </c>
      <c r="X15" s="202" t="s">
        <v>653</v>
      </c>
      <c r="Y15" s="52"/>
    </row>
    <row r="16" spans="1:29" outlineLevel="2">
      <c r="A16" s="354" t="s">
        <v>33</v>
      </c>
      <c r="B16" s="315" t="s">
        <v>34</v>
      </c>
      <c r="C16" s="377" t="s">
        <v>8</v>
      </c>
      <c r="D16" s="315" t="s">
        <v>29</v>
      </c>
      <c r="E16" s="315" t="s">
        <v>30</v>
      </c>
      <c r="F16" s="315" t="s">
        <v>31</v>
      </c>
      <c r="G16" s="328">
        <v>12</v>
      </c>
      <c r="H16" s="315" t="s">
        <v>32</v>
      </c>
      <c r="I16" s="329">
        <v>1</v>
      </c>
      <c r="J16" s="329">
        <f>$Y$27</f>
        <v>0.1</v>
      </c>
      <c r="K16" s="330">
        <v>0</v>
      </c>
      <c r="L16" s="331">
        <f t="shared" si="0"/>
        <v>2.7777777777777776E-2</v>
      </c>
      <c r="M16" s="332">
        <f t="shared" si="1"/>
        <v>0</v>
      </c>
      <c r="N16" s="552">
        <v>1</v>
      </c>
      <c r="O16" s="543">
        <f>N16</f>
        <v>1</v>
      </c>
      <c r="P16" s="544">
        <v>0</v>
      </c>
      <c r="Q16" s="552">
        <v>2</v>
      </c>
      <c r="R16" s="543">
        <f>Q16</f>
        <v>2</v>
      </c>
      <c r="S16" s="544">
        <v>0</v>
      </c>
      <c r="T16" s="335">
        <f t="shared" si="2"/>
        <v>0.30000000000000004</v>
      </c>
      <c r="U16" s="336">
        <f t="shared" si="3"/>
        <v>0.1</v>
      </c>
      <c r="V16" s="334">
        <f t="shared" si="4"/>
        <v>0.2</v>
      </c>
      <c r="W16" s="337">
        <f t="shared" si="5"/>
        <v>0.30000000000000004</v>
      </c>
      <c r="Y16" s="25"/>
    </row>
    <row r="17" spans="1:27" ht="15.75" outlineLevel="2">
      <c r="A17" s="326" t="s">
        <v>33</v>
      </c>
      <c r="B17" s="315" t="s">
        <v>24</v>
      </c>
      <c r="C17" s="377" t="s">
        <v>8</v>
      </c>
      <c r="D17" s="315" t="s">
        <v>25</v>
      </c>
      <c r="E17" s="315" t="s">
        <v>26</v>
      </c>
      <c r="F17" s="315" t="s">
        <v>27</v>
      </c>
      <c r="G17" s="328">
        <v>6</v>
      </c>
      <c r="H17" s="315" t="s">
        <v>28</v>
      </c>
      <c r="I17" s="329">
        <v>0</v>
      </c>
      <c r="J17" s="329">
        <f>21*I17</f>
        <v>0</v>
      </c>
      <c r="K17" s="567">
        <v>6</v>
      </c>
      <c r="L17" s="331">
        <f t="shared" si="0"/>
        <v>0</v>
      </c>
      <c r="M17" s="332">
        <f t="shared" si="1"/>
        <v>3.3333333333333335</v>
      </c>
      <c r="N17" s="310">
        <v>0</v>
      </c>
      <c r="O17" s="333">
        <v>0</v>
      </c>
      <c r="P17" s="334">
        <v>0</v>
      </c>
      <c r="Q17" s="552">
        <v>30</v>
      </c>
      <c r="R17" s="543">
        <v>0</v>
      </c>
      <c r="S17" s="544">
        <v>1</v>
      </c>
      <c r="T17" s="644">
        <f t="shared" si="2"/>
        <v>6</v>
      </c>
      <c r="U17" s="610">
        <f t="shared" si="3"/>
        <v>0</v>
      </c>
      <c r="V17" s="561">
        <f t="shared" si="4"/>
        <v>6</v>
      </c>
      <c r="W17" s="337">
        <f t="shared" si="5"/>
        <v>6</v>
      </c>
      <c r="X17" s="90"/>
      <c r="Y17" s="91"/>
    </row>
    <row r="18" spans="1:27" ht="15.75" outlineLevel="2">
      <c r="A18" s="354" t="s">
        <v>33</v>
      </c>
      <c r="B18" s="315" t="s">
        <v>70</v>
      </c>
      <c r="C18" s="377" t="s">
        <v>18</v>
      </c>
      <c r="D18" s="315" t="s">
        <v>71</v>
      </c>
      <c r="E18" s="315" t="s">
        <v>72</v>
      </c>
      <c r="F18" s="315" t="s">
        <v>73</v>
      </c>
      <c r="G18" s="328">
        <v>5</v>
      </c>
      <c r="H18" s="315" t="s">
        <v>28</v>
      </c>
      <c r="I18" s="329">
        <v>1</v>
      </c>
      <c r="J18" s="537">
        <f>(4.5+$Y$30)*I18</f>
        <v>9</v>
      </c>
      <c r="K18" s="330">
        <v>4.5</v>
      </c>
      <c r="L18" s="331">
        <f t="shared" si="0"/>
        <v>6</v>
      </c>
      <c r="M18" s="332">
        <f t="shared" si="1"/>
        <v>3</v>
      </c>
      <c r="N18" s="552">
        <v>12</v>
      </c>
      <c r="O18" s="543">
        <v>1</v>
      </c>
      <c r="P18" s="544">
        <v>1</v>
      </c>
      <c r="Q18" s="310">
        <v>0</v>
      </c>
      <c r="R18" s="333">
        <f>Q18</f>
        <v>0</v>
      </c>
      <c r="S18" s="334">
        <v>0</v>
      </c>
      <c r="T18" s="335">
        <f t="shared" si="2"/>
        <v>13.5</v>
      </c>
      <c r="U18" s="336">
        <f t="shared" si="3"/>
        <v>13.5</v>
      </c>
      <c r="V18" s="334">
        <f t="shared" si="4"/>
        <v>0</v>
      </c>
      <c r="W18" s="337">
        <f t="shared" si="5"/>
        <v>13.5</v>
      </c>
      <c r="X18" s="53"/>
      <c r="Y18" s="52"/>
    </row>
    <row r="19" spans="1:27" ht="15.75" outlineLevel="1">
      <c r="A19" s="672" t="s">
        <v>1011</v>
      </c>
      <c r="B19" s="315"/>
      <c r="C19" s="377"/>
      <c r="D19" s="315"/>
      <c r="E19" s="315"/>
      <c r="F19" s="315"/>
      <c r="G19" s="328"/>
      <c r="H19" s="315"/>
      <c r="I19" s="329"/>
      <c r="J19" s="537"/>
      <c r="K19" s="330"/>
      <c r="L19" s="331"/>
      <c r="M19" s="332"/>
      <c r="N19" s="552"/>
      <c r="O19" s="543"/>
      <c r="P19" s="544"/>
      <c r="Q19" s="310"/>
      <c r="R19" s="333"/>
      <c r="S19" s="334"/>
      <c r="T19" s="335"/>
      <c r="U19" s="336">
        <f>SUBTOTAL(9,U2:U18)</f>
        <v>229.04499999999999</v>
      </c>
      <c r="V19" s="334">
        <f>SUBTOTAL(9,V2:V18)</f>
        <v>172.14499999999998</v>
      </c>
      <c r="W19" s="337">
        <f>SUBTOTAL(9,W2:W18)</f>
        <v>401.19</v>
      </c>
      <c r="X19" s="53"/>
      <c r="Y19" s="52"/>
    </row>
    <row r="20" spans="1:27" outlineLevel="2">
      <c r="A20" s="326" t="s">
        <v>74</v>
      </c>
      <c r="B20" s="315" t="s">
        <v>564</v>
      </c>
      <c r="C20" s="327" t="s">
        <v>14</v>
      </c>
      <c r="D20" s="314" t="s">
        <v>620</v>
      </c>
      <c r="E20" s="315" t="s">
        <v>647</v>
      </c>
      <c r="F20" s="316" t="s">
        <v>619</v>
      </c>
      <c r="G20" s="328">
        <v>5</v>
      </c>
      <c r="H20" s="315" t="s">
        <v>13</v>
      </c>
      <c r="I20" s="329">
        <f>1/3</f>
        <v>0.33333333333333331</v>
      </c>
      <c r="J20" s="329">
        <f>13.5*I20</f>
        <v>4.5</v>
      </c>
      <c r="K20" s="330">
        <v>0</v>
      </c>
      <c r="L20" s="331">
        <f t="shared" ref="L20:L39" si="7">J20*10/3/G20</f>
        <v>3</v>
      </c>
      <c r="M20" s="332">
        <f t="shared" ref="M20:M39" si="8">K20*10/3/G20</f>
        <v>0</v>
      </c>
      <c r="N20" s="552">
        <v>0</v>
      </c>
      <c r="O20" s="543">
        <v>0</v>
      </c>
      <c r="P20" s="544">
        <v>0</v>
      </c>
      <c r="Q20" s="552">
        <v>15</v>
      </c>
      <c r="R20" s="543">
        <v>1</v>
      </c>
      <c r="S20" s="544">
        <v>0</v>
      </c>
      <c r="T20" s="335">
        <f t="shared" ref="T20:T39" si="9">J20*(O20+R20)+K20*(P20+S20)</f>
        <v>4.5</v>
      </c>
      <c r="U20" s="336">
        <f t="shared" ref="U20:U39" si="10">J20*O20+K20*P20</f>
        <v>0</v>
      </c>
      <c r="V20" s="334">
        <f t="shared" ref="V20:V39" si="11">J20*R20+K20*S20</f>
        <v>4.5</v>
      </c>
      <c r="W20" s="337">
        <f t="shared" ref="W20:W39" si="12">T20</f>
        <v>4.5</v>
      </c>
      <c r="Y20" s="1"/>
    </row>
    <row r="21" spans="1:27" outlineLevel="2">
      <c r="A21" s="354" t="s">
        <v>74</v>
      </c>
      <c r="B21" s="315" t="s">
        <v>9</v>
      </c>
      <c r="C21" s="377" t="s">
        <v>18</v>
      </c>
      <c r="D21" s="315" t="s">
        <v>84</v>
      </c>
      <c r="E21" s="315" t="s">
        <v>85</v>
      </c>
      <c r="F21" s="315" t="s">
        <v>86</v>
      </c>
      <c r="G21" s="328">
        <v>6</v>
      </c>
      <c r="H21" s="315" t="s">
        <v>13</v>
      </c>
      <c r="I21" s="329">
        <v>0.1</v>
      </c>
      <c r="J21" s="329">
        <f>9*I21</f>
        <v>0.9</v>
      </c>
      <c r="K21" s="330">
        <f>9*I21</f>
        <v>0.9</v>
      </c>
      <c r="L21" s="331">
        <f t="shared" si="7"/>
        <v>0.5</v>
      </c>
      <c r="M21" s="332">
        <f t="shared" si="8"/>
        <v>0.5</v>
      </c>
      <c r="N21" s="552">
        <v>100</v>
      </c>
      <c r="O21" s="543">
        <v>2</v>
      </c>
      <c r="P21" s="544">
        <v>5</v>
      </c>
      <c r="Q21" s="310">
        <v>0</v>
      </c>
      <c r="R21" s="333">
        <v>0</v>
      </c>
      <c r="S21" s="334">
        <v>0</v>
      </c>
      <c r="T21" s="335">
        <f t="shared" si="9"/>
        <v>6.3</v>
      </c>
      <c r="U21" s="336">
        <f t="shared" si="10"/>
        <v>6.3</v>
      </c>
      <c r="V21" s="334">
        <f t="shared" si="11"/>
        <v>0</v>
      </c>
      <c r="W21" s="337">
        <f t="shared" si="12"/>
        <v>6.3</v>
      </c>
    </row>
    <row r="22" spans="1:27" outlineLevel="2">
      <c r="A22" s="354" t="s">
        <v>74</v>
      </c>
      <c r="B22" s="315" t="s">
        <v>9</v>
      </c>
      <c r="C22" s="377" t="s">
        <v>56</v>
      </c>
      <c r="D22" s="315" t="s">
        <v>281</v>
      </c>
      <c r="E22" s="315" t="s">
        <v>282</v>
      </c>
      <c r="F22" s="315" t="s">
        <v>283</v>
      </c>
      <c r="G22" s="328">
        <v>6</v>
      </c>
      <c r="H22" s="315" t="s">
        <v>13</v>
      </c>
      <c r="I22" s="329">
        <v>0.2</v>
      </c>
      <c r="J22" s="329">
        <f>9*I22</f>
        <v>1.8</v>
      </c>
      <c r="K22" s="330">
        <f>9*I22</f>
        <v>1.8</v>
      </c>
      <c r="L22" s="331">
        <f t="shared" si="7"/>
        <v>1</v>
      </c>
      <c r="M22" s="332">
        <f t="shared" si="8"/>
        <v>1</v>
      </c>
      <c r="N22" s="310">
        <v>0</v>
      </c>
      <c r="O22" s="333">
        <v>0</v>
      </c>
      <c r="P22" s="334">
        <v>0</v>
      </c>
      <c r="Q22" s="552">
        <v>100</v>
      </c>
      <c r="R22" s="543">
        <v>2</v>
      </c>
      <c r="S22" s="544">
        <v>5</v>
      </c>
      <c r="T22" s="335">
        <f t="shared" si="9"/>
        <v>12.6</v>
      </c>
      <c r="U22" s="336">
        <f t="shared" si="10"/>
        <v>0</v>
      </c>
      <c r="V22" s="334">
        <f t="shared" si="11"/>
        <v>12.6</v>
      </c>
      <c r="W22" s="337">
        <f t="shared" si="12"/>
        <v>12.6</v>
      </c>
    </row>
    <row r="23" spans="1:27" outlineLevel="2">
      <c r="A23" s="354" t="s">
        <v>74</v>
      </c>
      <c r="B23" s="315" t="s">
        <v>9</v>
      </c>
      <c r="C23" s="377" t="s">
        <v>38</v>
      </c>
      <c r="D23" s="315" t="s">
        <v>87</v>
      </c>
      <c r="E23" s="315" t="s">
        <v>88</v>
      </c>
      <c r="F23" s="315" t="s">
        <v>89</v>
      </c>
      <c r="G23" s="328">
        <v>6</v>
      </c>
      <c r="H23" s="315" t="s">
        <v>13</v>
      </c>
      <c r="I23" s="329">
        <v>0.3</v>
      </c>
      <c r="J23" s="329">
        <f>9*I23</f>
        <v>2.6999999999999997</v>
      </c>
      <c r="K23" s="330">
        <f>9*I23</f>
        <v>2.6999999999999997</v>
      </c>
      <c r="L23" s="331">
        <f t="shared" si="7"/>
        <v>1.4999999999999998</v>
      </c>
      <c r="M23" s="332">
        <f t="shared" si="8"/>
        <v>1.4999999999999998</v>
      </c>
      <c r="N23" s="310">
        <v>0</v>
      </c>
      <c r="O23" s="333">
        <v>0</v>
      </c>
      <c r="P23" s="334">
        <v>0</v>
      </c>
      <c r="Q23" s="552">
        <v>100</v>
      </c>
      <c r="R23" s="543">
        <v>2</v>
      </c>
      <c r="S23" s="544">
        <v>5</v>
      </c>
      <c r="T23" s="335">
        <f t="shared" si="9"/>
        <v>18.899999999999999</v>
      </c>
      <c r="U23" s="336">
        <f t="shared" si="10"/>
        <v>0</v>
      </c>
      <c r="V23" s="334">
        <f t="shared" si="11"/>
        <v>18.899999999999999</v>
      </c>
      <c r="W23" s="337">
        <f t="shared" si="12"/>
        <v>18.899999999999999</v>
      </c>
    </row>
    <row r="24" spans="1:27" outlineLevel="2">
      <c r="A24" s="326" t="s">
        <v>74</v>
      </c>
      <c r="B24" s="315" t="s">
        <v>9</v>
      </c>
      <c r="C24" s="377" t="s">
        <v>8</v>
      </c>
      <c r="D24" s="315" t="s">
        <v>23</v>
      </c>
      <c r="E24" s="315" t="s">
        <v>5</v>
      </c>
      <c r="F24" s="315" t="s">
        <v>6</v>
      </c>
      <c r="G24" s="328">
        <v>24</v>
      </c>
      <c r="H24" s="315" t="s">
        <v>7</v>
      </c>
      <c r="I24" s="329">
        <v>1</v>
      </c>
      <c r="J24" s="329">
        <f>$Y$29</f>
        <v>1.3149999999999999</v>
      </c>
      <c r="K24" s="330">
        <v>0</v>
      </c>
      <c r="L24" s="331">
        <f t="shared" si="7"/>
        <v>0.18263888888888888</v>
      </c>
      <c r="M24" s="332">
        <f t="shared" si="8"/>
        <v>0</v>
      </c>
      <c r="N24" s="552">
        <v>3</v>
      </c>
      <c r="O24" s="545">
        <f>N24</f>
        <v>3</v>
      </c>
      <c r="P24" s="544">
        <v>0</v>
      </c>
      <c r="Q24" s="552">
        <v>4</v>
      </c>
      <c r="R24" s="545">
        <f>Q24</f>
        <v>4</v>
      </c>
      <c r="S24" s="544">
        <v>0</v>
      </c>
      <c r="T24" s="335">
        <f t="shared" si="9"/>
        <v>9.2050000000000001</v>
      </c>
      <c r="U24" s="336">
        <f t="shared" si="10"/>
        <v>3.9449999999999998</v>
      </c>
      <c r="V24" s="334">
        <f t="shared" si="11"/>
        <v>5.26</v>
      </c>
      <c r="W24" s="337">
        <f t="shared" si="12"/>
        <v>9.2050000000000001</v>
      </c>
    </row>
    <row r="25" spans="1:27" outlineLevel="2">
      <c r="A25" s="354" t="s">
        <v>74</v>
      </c>
      <c r="B25" s="315" t="s">
        <v>9</v>
      </c>
      <c r="C25" s="377" t="s">
        <v>22</v>
      </c>
      <c r="D25" s="315" t="s">
        <v>90</v>
      </c>
      <c r="E25" s="315" t="s">
        <v>91</v>
      </c>
      <c r="F25" s="315" t="s">
        <v>92</v>
      </c>
      <c r="G25" s="328">
        <v>6</v>
      </c>
      <c r="H25" s="315" t="s">
        <v>13</v>
      </c>
      <c r="I25" s="329">
        <v>1</v>
      </c>
      <c r="J25" s="329">
        <v>13.5</v>
      </c>
      <c r="K25" s="330">
        <v>4.5</v>
      </c>
      <c r="L25" s="331">
        <f t="shared" si="7"/>
        <v>7.5</v>
      </c>
      <c r="M25" s="332">
        <f t="shared" si="8"/>
        <v>2.5</v>
      </c>
      <c r="N25" s="552">
        <v>105</v>
      </c>
      <c r="O25" s="543">
        <v>2</v>
      </c>
      <c r="P25" s="544">
        <v>7</v>
      </c>
      <c r="Q25" s="310">
        <v>0</v>
      </c>
      <c r="R25" s="333">
        <v>0</v>
      </c>
      <c r="S25" s="334">
        <v>0</v>
      </c>
      <c r="T25" s="335">
        <f t="shared" si="9"/>
        <v>58.5</v>
      </c>
      <c r="U25" s="336">
        <f t="shared" si="10"/>
        <v>58.5</v>
      </c>
      <c r="V25" s="334">
        <f t="shared" si="11"/>
        <v>0</v>
      </c>
      <c r="W25" s="337">
        <f t="shared" si="12"/>
        <v>58.5</v>
      </c>
      <c r="Y25" s="42">
        <v>1.43</v>
      </c>
    </row>
    <row r="26" spans="1:27" ht="15.75" outlineLevel="2">
      <c r="A26" s="354" t="s">
        <v>74</v>
      </c>
      <c r="B26" s="315" t="s">
        <v>9</v>
      </c>
      <c r="C26" s="377" t="s">
        <v>14</v>
      </c>
      <c r="D26" s="315" t="s">
        <v>93</v>
      </c>
      <c r="E26" s="315" t="s">
        <v>77</v>
      </c>
      <c r="F26" s="315" t="s">
        <v>78</v>
      </c>
      <c r="G26" s="328">
        <v>6</v>
      </c>
      <c r="H26" s="315" t="s">
        <v>79</v>
      </c>
      <c r="I26" s="329">
        <v>1</v>
      </c>
      <c r="J26" s="329">
        <v>9</v>
      </c>
      <c r="K26" s="330">
        <v>9</v>
      </c>
      <c r="L26" s="331">
        <f t="shared" si="7"/>
        <v>5</v>
      </c>
      <c r="M26" s="332">
        <f t="shared" si="8"/>
        <v>5</v>
      </c>
      <c r="N26" s="559">
        <v>30</v>
      </c>
      <c r="O26" s="543">
        <v>1</v>
      </c>
      <c r="P26" s="561">
        <v>2</v>
      </c>
      <c r="Q26" s="552">
        <v>75</v>
      </c>
      <c r="R26" s="673">
        <v>2</v>
      </c>
      <c r="S26" s="544">
        <v>5</v>
      </c>
      <c r="T26" s="335">
        <f t="shared" si="9"/>
        <v>90</v>
      </c>
      <c r="U26" s="336">
        <f t="shared" si="10"/>
        <v>27</v>
      </c>
      <c r="V26" s="334">
        <f t="shared" si="11"/>
        <v>63</v>
      </c>
      <c r="W26" s="337">
        <f t="shared" si="12"/>
        <v>90</v>
      </c>
      <c r="X26" s="202"/>
    </row>
    <row r="27" spans="1:27" ht="15.75" outlineLevel="2">
      <c r="A27" s="354" t="s">
        <v>74</v>
      </c>
      <c r="B27" s="315" t="s">
        <v>9</v>
      </c>
      <c r="C27" s="315" t="s">
        <v>97</v>
      </c>
      <c r="D27" s="566" t="s">
        <v>100</v>
      </c>
      <c r="E27" s="565" t="s">
        <v>902</v>
      </c>
      <c r="F27" s="565" t="s">
        <v>937</v>
      </c>
      <c r="G27" s="355">
        <v>6</v>
      </c>
      <c r="H27" s="315" t="s">
        <v>96</v>
      </c>
      <c r="I27" s="329">
        <v>1</v>
      </c>
      <c r="J27" s="329">
        <f>(9+$Y$30)*I27</f>
        <v>13.5</v>
      </c>
      <c r="K27" s="330">
        <v>4.5</v>
      </c>
      <c r="L27" s="338">
        <f t="shared" si="7"/>
        <v>7.5</v>
      </c>
      <c r="M27" s="339">
        <f t="shared" si="8"/>
        <v>2.5</v>
      </c>
      <c r="N27" s="552">
        <v>15</v>
      </c>
      <c r="O27" s="543">
        <v>1</v>
      </c>
      <c r="P27" s="561">
        <v>1</v>
      </c>
      <c r="Q27" s="310">
        <v>0</v>
      </c>
      <c r="R27" s="333">
        <v>0</v>
      </c>
      <c r="S27" s="334">
        <v>0</v>
      </c>
      <c r="T27" s="356">
        <f t="shared" si="9"/>
        <v>18</v>
      </c>
      <c r="U27" s="336">
        <f t="shared" si="10"/>
        <v>18</v>
      </c>
      <c r="V27" s="334">
        <f t="shared" si="11"/>
        <v>0</v>
      </c>
      <c r="W27" s="357">
        <f t="shared" si="12"/>
        <v>18</v>
      </c>
      <c r="X27" s="569" t="s">
        <v>529</v>
      </c>
      <c r="Y27" s="675">
        <v>0.1</v>
      </c>
      <c r="Z27" s="613" t="s">
        <v>628</v>
      </c>
      <c r="AA27" s="53">
        <v>0.06</v>
      </c>
    </row>
    <row r="28" spans="1:27" outlineLevel="2">
      <c r="A28" s="354" t="s">
        <v>74</v>
      </c>
      <c r="B28" s="315" t="s">
        <v>9</v>
      </c>
      <c r="C28" s="315" t="s">
        <v>97</v>
      </c>
      <c r="D28" s="565" t="s">
        <v>106</v>
      </c>
      <c r="E28" s="565" t="s">
        <v>451</v>
      </c>
      <c r="F28" s="565" t="s">
        <v>903</v>
      </c>
      <c r="G28" s="355">
        <v>6</v>
      </c>
      <c r="H28" s="315" t="s">
        <v>96</v>
      </c>
      <c r="I28" s="329">
        <v>1</v>
      </c>
      <c r="J28" s="329">
        <f>(9+$Y$30)*I28</f>
        <v>13.5</v>
      </c>
      <c r="K28" s="330">
        <v>4.5</v>
      </c>
      <c r="L28" s="338">
        <f t="shared" si="7"/>
        <v>7.5</v>
      </c>
      <c r="M28" s="339">
        <f t="shared" si="8"/>
        <v>2.5</v>
      </c>
      <c r="N28" s="552">
        <v>30</v>
      </c>
      <c r="O28" s="543">
        <v>1</v>
      </c>
      <c r="P28" s="544">
        <v>2</v>
      </c>
      <c r="Q28" s="310">
        <v>0</v>
      </c>
      <c r="R28" s="333">
        <v>0</v>
      </c>
      <c r="S28" s="334">
        <v>0</v>
      </c>
      <c r="T28" s="356">
        <f t="shared" si="9"/>
        <v>22.5</v>
      </c>
      <c r="U28" s="336">
        <f t="shared" si="10"/>
        <v>22.5</v>
      </c>
      <c r="V28" s="334">
        <f t="shared" si="11"/>
        <v>0</v>
      </c>
      <c r="W28" s="357">
        <f t="shared" si="12"/>
        <v>22.5</v>
      </c>
      <c r="X28" s="570" t="s">
        <v>530</v>
      </c>
      <c r="Y28" s="571">
        <v>4</v>
      </c>
      <c r="Z28" s="201"/>
      <c r="AA28" s="53">
        <v>4</v>
      </c>
    </row>
    <row r="29" spans="1:27" ht="15.75" outlineLevel="2">
      <c r="A29" s="354" t="s">
        <v>74</v>
      </c>
      <c r="B29" s="341" t="s">
        <v>9</v>
      </c>
      <c r="C29" s="341" t="s">
        <v>97</v>
      </c>
      <c r="D29" s="651" t="s">
        <v>108</v>
      </c>
      <c r="E29" s="651" t="s">
        <v>905</v>
      </c>
      <c r="F29" s="651" t="s">
        <v>904</v>
      </c>
      <c r="G29" s="358">
        <v>6</v>
      </c>
      <c r="H29" s="341" t="s">
        <v>96</v>
      </c>
      <c r="I29" s="346">
        <f>2/3</f>
        <v>0.66666666666666663</v>
      </c>
      <c r="J29" s="346">
        <f>(9+$Y$30)*I29</f>
        <v>9</v>
      </c>
      <c r="K29" s="347">
        <f>4.5*I29</f>
        <v>3</v>
      </c>
      <c r="L29" s="331">
        <f t="shared" si="7"/>
        <v>5</v>
      </c>
      <c r="M29" s="332">
        <f t="shared" si="8"/>
        <v>1.6666666666666667</v>
      </c>
      <c r="N29" s="553">
        <v>40</v>
      </c>
      <c r="O29" s="546">
        <v>1</v>
      </c>
      <c r="P29" s="547">
        <v>2</v>
      </c>
      <c r="Q29" s="348">
        <v>0</v>
      </c>
      <c r="R29" s="349">
        <v>0</v>
      </c>
      <c r="S29" s="350">
        <v>0</v>
      </c>
      <c r="T29" s="351">
        <f t="shared" si="9"/>
        <v>15</v>
      </c>
      <c r="U29" s="352">
        <f t="shared" si="10"/>
        <v>15</v>
      </c>
      <c r="V29" s="350">
        <f t="shared" si="11"/>
        <v>0</v>
      </c>
      <c r="W29" s="353">
        <f t="shared" si="12"/>
        <v>15</v>
      </c>
      <c r="X29" s="572" t="s">
        <v>528</v>
      </c>
      <c r="Y29" s="748">
        <v>1.3149999999999999</v>
      </c>
      <c r="Z29" s="613" t="s">
        <v>628</v>
      </c>
      <c r="AA29" s="53">
        <v>0.4</v>
      </c>
    </row>
    <row r="30" spans="1:27" outlineLevel="2">
      <c r="A30" s="326" t="s">
        <v>74</v>
      </c>
      <c r="B30" s="315" t="s">
        <v>9</v>
      </c>
      <c r="C30" s="315" t="s">
        <v>8</v>
      </c>
      <c r="D30" s="361" t="s">
        <v>29</v>
      </c>
      <c r="E30" s="315" t="s">
        <v>30</v>
      </c>
      <c r="F30" s="315" t="s">
        <v>31</v>
      </c>
      <c r="G30" s="355">
        <v>12</v>
      </c>
      <c r="H30" s="315" t="s">
        <v>32</v>
      </c>
      <c r="I30" s="329">
        <v>1</v>
      </c>
      <c r="J30" s="329">
        <f>$Y$27</f>
        <v>0.1</v>
      </c>
      <c r="K30" s="330">
        <v>0</v>
      </c>
      <c r="L30" s="338">
        <f t="shared" si="7"/>
        <v>2.7777777777777776E-2</v>
      </c>
      <c r="M30" s="339">
        <f t="shared" si="8"/>
        <v>0</v>
      </c>
      <c r="N30" s="558">
        <v>4</v>
      </c>
      <c r="O30" s="563">
        <f>N30</f>
        <v>4</v>
      </c>
      <c r="P30" s="561">
        <v>0</v>
      </c>
      <c r="Q30" s="559">
        <v>0</v>
      </c>
      <c r="R30" s="563">
        <f>Q30</f>
        <v>0</v>
      </c>
      <c r="S30" s="561">
        <v>0</v>
      </c>
      <c r="T30" s="356">
        <f t="shared" si="9"/>
        <v>0.4</v>
      </c>
      <c r="U30" s="336">
        <f t="shared" si="10"/>
        <v>0.4</v>
      </c>
      <c r="V30" s="334">
        <f t="shared" si="11"/>
        <v>0</v>
      </c>
      <c r="W30" s="357">
        <f t="shared" si="12"/>
        <v>0.4</v>
      </c>
      <c r="X30" s="570" t="s">
        <v>532</v>
      </c>
      <c r="Y30" s="571">
        <f>(Y28-3)*4.5</f>
        <v>4.5</v>
      </c>
      <c r="Z30" s="201"/>
    </row>
    <row r="31" spans="1:27" outlineLevel="2">
      <c r="A31" s="354" t="s">
        <v>74</v>
      </c>
      <c r="B31" s="315" t="s">
        <v>75</v>
      </c>
      <c r="C31" s="315" t="s">
        <v>14</v>
      </c>
      <c r="D31" s="315" t="s">
        <v>76</v>
      </c>
      <c r="E31" s="315" t="s">
        <v>77</v>
      </c>
      <c r="F31" s="315" t="s">
        <v>78</v>
      </c>
      <c r="G31" s="355">
        <v>6</v>
      </c>
      <c r="H31" s="315" t="s">
        <v>79</v>
      </c>
      <c r="I31" s="329">
        <v>1</v>
      </c>
      <c r="J31" s="329">
        <v>9</v>
      </c>
      <c r="K31" s="330">
        <v>9</v>
      </c>
      <c r="L31" s="338">
        <f t="shared" si="7"/>
        <v>5</v>
      </c>
      <c r="M31" s="339">
        <f t="shared" si="8"/>
        <v>5</v>
      </c>
      <c r="N31" s="552">
        <v>15</v>
      </c>
      <c r="O31" s="543">
        <v>0.33</v>
      </c>
      <c r="P31" s="544">
        <v>1</v>
      </c>
      <c r="Q31" s="552">
        <v>30</v>
      </c>
      <c r="R31" s="548">
        <v>1</v>
      </c>
      <c r="S31" s="544">
        <v>2</v>
      </c>
      <c r="T31" s="356">
        <f t="shared" si="9"/>
        <v>38.97</v>
      </c>
      <c r="U31" s="336">
        <f t="shared" si="10"/>
        <v>11.97</v>
      </c>
      <c r="V31" s="334">
        <f t="shared" si="11"/>
        <v>27</v>
      </c>
      <c r="W31" s="357">
        <f t="shared" si="12"/>
        <v>38.97</v>
      </c>
      <c r="X31" s="573"/>
      <c r="Y31" s="573"/>
      <c r="Z31" s="201"/>
    </row>
    <row r="32" spans="1:27" ht="15.75" outlineLevel="2">
      <c r="A32" s="354" t="s">
        <v>74</v>
      </c>
      <c r="B32" s="315" t="s">
        <v>80</v>
      </c>
      <c r="C32" s="315" t="s">
        <v>14</v>
      </c>
      <c r="D32" s="315" t="s">
        <v>76</v>
      </c>
      <c r="E32" s="315" t="s">
        <v>77</v>
      </c>
      <c r="F32" s="315" t="s">
        <v>78</v>
      </c>
      <c r="G32" s="355">
        <v>6</v>
      </c>
      <c r="H32" s="315" t="s">
        <v>79</v>
      </c>
      <c r="I32" s="329">
        <v>1</v>
      </c>
      <c r="J32" s="329">
        <v>9</v>
      </c>
      <c r="K32" s="330">
        <v>9</v>
      </c>
      <c r="L32" s="338">
        <f t="shared" si="7"/>
        <v>5</v>
      </c>
      <c r="M32" s="339">
        <f t="shared" si="8"/>
        <v>5</v>
      </c>
      <c r="N32" s="552">
        <v>15</v>
      </c>
      <c r="O32" s="543">
        <v>0.33</v>
      </c>
      <c r="P32" s="544">
        <v>1</v>
      </c>
      <c r="Q32" s="552">
        <v>30</v>
      </c>
      <c r="R32" s="548">
        <v>1</v>
      </c>
      <c r="S32" s="544">
        <v>2</v>
      </c>
      <c r="T32" s="356">
        <f t="shared" si="9"/>
        <v>38.97</v>
      </c>
      <c r="U32" s="336">
        <f t="shared" si="10"/>
        <v>11.97</v>
      </c>
      <c r="V32" s="334">
        <f t="shared" si="11"/>
        <v>27</v>
      </c>
      <c r="W32" s="357">
        <f t="shared" si="12"/>
        <v>38.97</v>
      </c>
      <c r="X32" s="574" t="s">
        <v>649</v>
      </c>
      <c r="Y32" s="676">
        <f>Y29</f>
        <v>1.3149999999999999</v>
      </c>
      <c r="Z32" s="200" t="s">
        <v>628</v>
      </c>
      <c r="AA32" s="53">
        <v>0.4</v>
      </c>
    </row>
    <row r="33" spans="1:28" outlineLevel="2">
      <c r="A33" s="354" t="s">
        <v>74</v>
      </c>
      <c r="B33" s="315" t="s">
        <v>3</v>
      </c>
      <c r="C33" s="315" t="s">
        <v>14</v>
      </c>
      <c r="D33" s="315" t="s">
        <v>76</v>
      </c>
      <c r="E33" s="315" t="s">
        <v>77</v>
      </c>
      <c r="F33" s="315" t="s">
        <v>78</v>
      </c>
      <c r="G33" s="355">
        <v>6</v>
      </c>
      <c r="H33" s="315" t="s">
        <v>79</v>
      </c>
      <c r="I33" s="329">
        <v>1</v>
      </c>
      <c r="J33" s="329">
        <v>9</v>
      </c>
      <c r="K33" s="330">
        <v>9</v>
      </c>
      <c r="L33" s="338">
        <f t="shared" si="7"/>
        <v>5</v>
      </c>
      <c r="M33" s="339">
        <f t="shared" si="8"/>
        <v>5</v>
      </c>
      <c r="N33" s="552">
        <v>30</v>
      </c>
      <c r="O33" s="543">
        <v>0.34</v>
      </c>
      <c r="P33" s="544">
        <v>2</v>
      </c>
      <c r="Q33" s="559">
        <v>60</v>
      </c>
      <c r="R33" s="543">
        <v>1</v>
      </c>
      <c r="S33" s="674">
        <v>5</v>
      </c>
      <c r="T33" s="356">
        <f t="shared" si="9"/>
        <v>75.06</v>
      </c>
      <c r="U33" s="336">
        <f t="shared" si="10"/>
        <v>21.06</v>
      </c>
      <c r="V33" s="334">
        <f t="shared" si="11"/>
        <v>54</v>
      </c>
      <c r="W33" s="357">
        <f t="shared" si="12"/>
        <v>75.06</v>
      </c>
      <c r="Y33" s="25"/>
    </row>
    <row r="34" spans="1:28" outlineLevel="2">
      <c r="A34" s="354" t="s">
        <v>74</v>
      </c>
      <c r="B34" s="315" t="s">
        <v>3</v>
      </c>
      <c r="C34" s="315" t="s">
        <v>22</v>
      </c>
      <c r="D34" s="315" t="s">
        <v>81</v>
      </c>
      <c r="E34" s="315" t="s">
        <v>82</v>
      </c>
      <c r="F34" s="315" t="s">
        <v>83</v>
      </c>
      <c r="G34" s="355">
        <v>6</v>
      </c>
      <c r="H34" s="315" t="s">
        <v>13</v>
      </c>
      <c r="I34" s="329">
        <v>1</v>
      </c>
      <c r="J34" s="329">
        <v>9</v>
      </c>
      <c r="K34" s="330">
        <v>9</v>
      </c>
      <c r="L34" s="338">
        <f t="shared" si="7"/>
        <v>5</v>
      </c>
      <c r="M34" s="339">
        <f t="shared" si="8"/>
        <v>5</v>
      </c>
      <c r="N34" s="559">
        <v>90</v>
      </c>
      <c r="O34" s="543">
        <v>2</v>
      </c>
      <c r="P34" s="561">
        <v>6</v>
      </c>
      <c r="Q34" s="310">
        <v>0</v>
      </c>
      <c r="R34" s="333">
        <v>0</v>
      </c>
      <c r="S34" s="334">
        <v>0</v>
      </c>
      <c r="T34" s="356">
        <f t="shared" si="9"/>
        <v>72</v>
      </c>
      <c r="U34" s="336">
        <f t="shared" si="10"/>
        <v>72</v>
      </c>
      <c r="V34" s="334">
        <f t="shared" si="11"/>
        <v>0</v>
      </c>
      <c r="W34" s="357">
        <f t="shared" si="12"/>
        <v>72</v>
      </c>
    </row>
    <row r="35" spans="1:28" outlineLevel="2">
      <c r="A35" s="326" t="s">
        <v>74</v>
      </c>
      <c r="B35" s="315" t="s">
        <v>3</v>
      </c>
      <c r="C35" s="315" t="s">
        <v>8</v>
      </c>
      <c r="D35" s="315" t="s">
        <v>4</v>
      </c>
      <c r="E35" s="315" t="s">
        <v>5</v>
      </c>
      <c r="F35" s="315" t="s">
        <v>6</v>
      </c>
      <c r="G35" s="355">
        <v>24</v>
      </c>
      <c r="H35" s="315" t="s">
        <v>7</v>
      </c>
      <c r="I35" s="329">
        <v>1</v>
      </c>
      <c r="J35" s="329">
        <f>$Y$29</f>
        <v>1.3149999999999999</v>
      </c>
      <c r="K35" s="330">
        <v>0</v>
      </c>
      <c r="L35" s="338">
        <f t="shared" si="7"/>
        <v>0.18263888888888888</v>
      </c>
      <c r="M35" s="339">
        <f t="shared" si="8"/>
        <v>0</v>
      </c>
      <c r="N35" s="552">
        <v>5</v>
      </c>
      <c r="O35" s="545">
        <f>N35</f>
        <v>5</v>
      </c>
      <c r="P35" s="544">
        <v>0</v>
      </c>
      <c r="Q35" s="552">
        <v>6</v>
      </c>
      <c r="R35" s="545">
        <f>Q35</f>
        <v>6</v>
      </c>
      <c r="S35" s="544">
        <v>0</v>
      </c>
      <c r="T35" s="356">
        <f t="shared" si="9"/>
        <v>14.465</v>
      </c>
      <c r="U35" s="336">
        <f t="shared" si="10"/>
        <v>6.5749999999999993</v>
      </c>
      <c r="V35" s="334">
        <f t="shared" si="11"/>
        <v>7.89</v>
      </c>
      <c r="W35" s="357">
        <f t="shared" si="12"/>
        <v>14.465</v>
      </c>
    </row>
    <row r="36" spans="1:28" outlineLevel="2">
      <c r="A36" s="354" t="s">
        <v>74</v>
      </c>
      <c r="B36" s="315" t="s">
        <v>3</v>
      </c>
      <c r="C36" s="315" t="s">
        <v>97</v>
      </c>
      <c r="D36" s="315" t="s">
        <v>94</v>
      </c>
      <c r="E36" s="565" t="s">
        <v>934</v>
      </c>
      <c r="F36" s="565" t="s">
        <v>938</v>
      </c>
      <c r="G36" s="355">
        <v>6</v>
      </c>
      <c r="H36" s="315" t="s">
        <v>96</v>
      </c>
      <c r="I36" s="329">
        <v>1</v>
      </c>
      <c r="J36" s="329">
        <f>(9+$Y$30)*I36</f>
        <v>13.5</v>
      </c>
      <c r="K36" s="330">
        <v>4.5</v>
      </c>
      <c r="L36" s="338">
        <f t="shared" si="7"/>
        <v>7.5</v>
      </c>
      <c r="M36" s="339">
        <f t="shared" si="8"/>
        <v>2.5</v>
      </c>
      <c r="N36" s="552">
        <v>15</v>
      </c>
      <c r="O36" s="543">
        <v>1</v>
      </c>
      <c r="P36" s="544">
        <v>1</v>
      </c>
      <c r="Q36" s="310">
        <v>0</v>
      </c>
      <c r="R36" s="333">
        <v>0</v>
      </c>
      <c r="S36" s="334">
        <v>0</v>
      </c>
      <c r="T36" s="356">
        <f t="shared" si="9"/>
        <v>18</v>
      </c>
      <c r="U36" s="336">
        <f t="shared" si="10"/>
        <v>18</v>
      </c>
      <c r="V36" s="334">
        <f t="shared" si="11"/>
        <v>0</v>
      </c>
      <c r="W36" s="357">
        <f t="shared" si="12"/>
        <v>18</v>
      </c>
      <c r="Z36" s="36">
        <f>Y38-Z38</f>
        <v>36.757500000003347</v>
      </c>
    </row>
    <row r="37" spans="1:28" outlineLevel="2">
      <c r="A37" s="354" t="s">
        <v>74</v>
      </c>
      <c r="B37" s="315" t="s">
        <v>3</v>
      </c>
      <c r="C37" s="315" t="s">
        <v>97</v>
      </c>
      <c r="D37" s="315" t="s">
        <v>98</v>
      </c>
      <c r="E37" s="565" t="s">
        <v>935</v>
      </c>
      <c r="F37" s="565" t="s">
        <v>939</v>
      </c>
      <c r="G37" s="355">
        <v>6</v>
      </c>
      <c r="H37" s="315" t="s">
        <v>96</v>
      </c>
      <c r="I37" s="329">
        <v>1</v>
      </c>
      <c r="J37" s="329">
        <f>(9+$Y$30)*I37</f>
        <v>13.5</v>
      </c>
      <c r="K37" s="330">
        <v>4.5</v>
      </c>
      <c r="L37" s="338">
        <f t="shared" si="7"/>
        <v>7.5</v>
      </c>
      <c r="M37" s="339">
        <f t="shared" si="8"/>
        <v>2.5</v>
      </c>
      <c r="N37" s="552">
        <v>15</v>
      </c>
      <c r="O37" s="543">
        <v>1</v>
      </c>
      <c r="P37" s="544">
        <v>1</v>
      </c>
      <c r="Q37" s="310">
        <v>0</v>
      </c>
      <c r="R37" s="333">
        <v>0</v>
      </c>
      <c r="S37" s="334">
        <v>0</v>
      </c>
      <c r="T37" s="356">
        <f t="shared" si="9"/>
        <v>18</v>
      </c>
      <c r="U37" s="336">
        <f t="shared" si="10"/>
        <v>18</v>
      </c>
      <c r="V37" s="334">
        <f t="shared" si="11"/>
        <v>0</v>
      </c>
      <c r="W37" s="357">
        <f t="shared" si="12"/>
        <v>18</v>
      </c>
      <c r="AB37" s="521"/>
    </row>
    <row r="38" spans="1:28" ht="15.75" outlineLevel="2">
      <c r="A38" s="354" t="s">
        <v>74</v>
      </c>
      <c r="B38" s="315" t="s">
        <v>3</v>
      </c>
      <c r="C38" s="315" t="s">
        <v>97</v>
      </c>
      <c r="D38" s="315" t="s">
        <v>100</v>
      </c>
      <c r="E38" s="608" t="s">
        <v>902</v>
      </c>
      <c r="F38" s="565" t="s">
        <v>936</v>
      </c>
      <c r="G38" s="355">
        <v>6</v>
      </c>
      <c r="H38" s="315" t="s">
        <v>96</v>
      </c>
      <c r="I38" s="329">
        <v>1</v>
      </c>
      <c r="J38" s="329">
        <f>(9+$Y$30)*I38</f>
        <v>13.5</v>
      </c>
      <c r="K38" s="330">
        <v>4.5</v>
      </c>
      <c r="L38" s="338">
        <f t="shared" si="7"/>
        <v>7.5</v>
      </c>
      <c r="M38" s="339">
        <f t="shared" si="8"/>
        <v>2.5</v>
      </c>
      <c r="N38" s="552">
        <v>30</v>
      </c>
      <c r="O38" s="543">
        <v>1</v>
      </c>
      <c r="P38" s="561">
        <v>2</v>
      </c>
      <c r="Q38" s="310">
        <v>0</v>
      </c>
      <c r="R38" s="333">
        <v>0</v>
      </c>
      <c r="S38" s="334">
        <v>0</v>
      </c>
      <c r="T38" s="356">
        <f t="shared" si="9"/>
        <v>22.5</v>
      </c>
      <c r="U38" s="336">
        <f t="shared" si="10"/>
        <v>22.5</v>
      </c>
      <c r="V38" s="334">
        <f t="shared" si="11"/>
        <v>0</v>
      </c>
      <c r="W38" s="357">
        <f t="shared" si="12"/>
        <v>22.5</v>
      </c>
      <c r="X38" s="51" t="s">
        <v>527</v>
      </c>
      <c r="Y38" s="52">
        <f>W461</f>
        <v>7503.0075000000033</v>
      </c>
      <c r="Z38" s="92">
        <v>7466.25</v>
      </c>
      <c r="AA38" s="53">
        <f>Z38-Y38</f>
        <v>-36.757500000003347</v>
      </c>
    </row>
    <row r="39" spans="1:28" outlineLevel="2">
      <c r="A39" s="354" t="s">
        <v>74</v>
      </c>
      <c r="B39" s="315" t="s">
        <v>3</v>
      </c>
      <c r="C39" s="315" t="s">
        <v>8</v>
      </c>
      <c r="D39" s="315" t="s">
        <v>29</v>
      </c>
      <c r="E39" s="315" t="s">
        <v>30</v>
      </c>
      <c r="F39" s="315" t="s">
        <v>31</v>
      </c>
      <c r="G39" s="355">
        <v>12</v>
      </c>
      <c r="H39" s="315" t="s">
        <v>32</v>
      </c>
      <c r="I39" s="329">
        <v>1</v>
      </c>
      <c r="J39" s="329">
        <f>$Y$27</f>
        <v>0.1</v>
      </c>
      <c r="K39" s="330">
        <v>0</v>
      </c>
      <c r="L39" s="338">
        <f t="shared" si="7"/>
        <v>2.7777777777777776E-2</v>
      </c>
      <c r="M39" s="339">
        <f t="shared" si="8"/>
        <v>0</v>
      </c>
      <c r="N39" s="310">
        <v>5</v>
      </c>
      <c r="O39" s="333">
        <f>N39</f>
        <v>5</v>
      </c>
      <c r="P39" s="334">
        <v>0</v>
      </c>
      <c r="Q39" s="552">
        <v>3</v>
      </c>
      <c r="R39" s="543">
        <f>Q39</f>
        <v>3</v>
      </c>
      <c r="S39" s="544">
        <v>0</v>
      </c>
      <c r="T39" s="609">
        <f t="shared" si="9"/>
        <v>0.8</v>
      </c>
      <c r="U39" s="610">
        <f t="shared" si="10"/>
        <v>0.5</v>
      </c>
      <c r="V39" s="544">
        <f t="shared" si="11"/>
        <v>0.30000000000000004</v>
      </c>
      <c r="W39" s="357">
        <f t="shared" si="12"/>
        <v>0.8</v>
      </c>
      <c r="Y39" s="25"/>
    </row>
    <row r="40" spans="1:28" outlineLevel="1">
      <c r="A40" s="645" t="s">
        <v>1012</v>
      </c>
      <c r="B40" s="315"/>
      <c r="C40" s="315"/>
      <c r="D40" s="315"/>
      <c r="E40" s="315"/>
      <c r="F40" s="315"/>
      <c r="G40" s="355"/>
      <c r="H40" s="315"/>
      <c r="I40" s="329"/>
      <c r="J40" s="329"/>
      <c r="K40" s="330"/>
      <c r="L40" s="338"/>
      <c r="M40" s="339"/>
      <c r="N40" s="310"/>
      <c r="O40" s="333"/>
      <c r="P40" s="334"/>
      <c r="Q40" s="552"/>
      <c r="R40" s="543"/>
      <c r="S40" s="544"/>
      <c r="T40" s="609"/>
      <c r="U40" s="610">
        <f>SUBTOTAL(9,U20:U39)</f>
        <v>334.21999999999997</v>
      </c>
      <c r="V40" s="544">
        <f>SUBTOTAL(9,V20:V39)</f>
        <v>220.45</v>
      </c>
      <c r="W40" s="357">
        <f>SUBTOTAL(9,W20:W39)</f>
        <v>554.66999999999996</v>
      </c>
      <c r="Y40" s="25"/>
    </row>
    <row r="41" spans="1:28" ht="15.75" outlineLevel="2">
      <c r="A41" s="326" t="s">
        <v>110</v>
      </c>
      <c r="B41" s="315" t="s">
        <v>9</v>
      </c>
      <c r="C41" s="315" t="s">
        <v>8</v>
      </c>
      <c r="D41" s="315" t="s">
        <v>23</v>
      </c>
      <c r="E41" s="315" t="s">
        <v>5</v>
      </c>
      <c r="F41" s="315" t="s">
        <v>6</v>
      </c>
      <c r="G41" s="355">
        <v>24</v>
      </c>
      <c r="H41" s="315" t="s">
        <v>7</v>
      </c>
      <c r="I41" s="329">
        <v>1</v>
      </c>
      <c r="J41" s="329">
        <f>$Y$29</f>
        <v>1.3149999999999999</v>
      </c>
      <c r="K41" s="330">
        <v>0</v>
      </c>
      <c r="L41" s="338">
        <f t="shared" ref="L41:L72" si="13">J41*10/3/G41</f>
        <v>0.18263888888888888</v>
      </c>
      <c r="M41" s="339">
        <f t="shared" ref="M41:M72" si="14">K41*10/3/G41</f>
        <v>0</v>
      </c>
      <c r="N41" s="552">
        <v>1</v>
      </c>
      <c r="O41" s="545">
        <f>N41</f>
        <v>1</v>
      </c>
      <c r="P41" s="544">
        <v>0</v>
      </c>
      <c r="Q41" s="552">
        <v>1</v>
      </c>
      <c r="R41" s="545">
        <f>Q41</f>
        <v>1</v>
      </c>
      <c r="S41" s="544">
        <v>0</v>
      </c>
      <c r="T41" s="356">
        <f t="shared" ref="T41:T72" si="15">J41*(O41+R41)+K41*(P41+S41)</f>
        <v>2.63</v>
      </c>
      <c r="U41" s="336">
        <f t="shared" ref="U41:U72" si="16">J41*O41+K41*P41</f>
        <v>1.3149999999999999</v>
      </c>
      <c r="V41" s="334">
        <f t="shared" ref="V41:V72" si="17">J41*R41+K41*S41</f>
        <v>1.3149999999999999</v>
      </c>
      <c r="W41" s="357">
        <f t="shared" ref="W41:W72" si="18">T41</f>
        <v>2.63</v>
      </c>
      <c r="X41" s="90" t="s">
        <v>558</v>
      </c>
      <c r="Y41" s="91">
        <v>7503.33</v>
      </c>
      <c r="Z41" s="36"/>
    </row>
    <row r="42" spans="1:28" ht="15.75" outlineLevel="2">
      <c r="A42" s="326" t="s">
        <v>110</v>
      </c>
      <c r="B42" s="315" t="s">
        <v>9</v>
      </c>
      <c r="C42" s="315" t="s">
        <v>97</v>
      </c>
      <c r="D42" s="315" t="s">
        <v>138</v>
      </c>
      <c r="E42" s="315" t="s">
        <v>139</v>
      </c>
      <c r="F42" s="315" t="s">
        <v>140</v>
      </c>
      <c r="G42" s="355">
        <v>6</v>
      </c>
      <c r="H42" s="315" t="s">
        <v>96</v>
      </c>
      <c r="I42" s="329">
        <v>1</v>
      </c>
      <c r="J42" s="329">
        <f>(9+$Y$30)*I42</f>
        <v>13.5</v>
      </c>
      <c r="K42" s="330">
        <f>4.5*I42</f>
        <v>4.5</v>
      </c>
      <c r="L42" s="338">
        <f t="shared" si="13"/>
        <v>7.5</v>
      </c>
      <c r="M42" s="339">
        <f t="shared" si="14"/>
        <v>2.5</v>
      </c>
      <c r="N42" s="552">
        <v>20</v>
      </c>
      <c r="O42" s="543">
        <v>1</v>
      </c>
      <c r="P42" s="544">
        <v>1</v>
      </c>
      <c r="Q42" s="310">
        <v>0</v>
      </c>
      <c r="R42" s="333">
        <v>0</v>
      </c>
      <c r="S42" s="334">
        <v>0</v>
      </c>
      <c r="T42" s="356">
        <f t="shared" si="15"/>
        <v>18</v>
      </c>
      <c r="U42" s="336">
        <f t="shared" si="16"/>
        <v>18</v>
      </c>
      <c r="V42" s="334">
        <f t="shared" si="17"/>
        <v>0</v>
      </c>
      <c r="W42" s="357">
        <f t="shared" si="18"/>
        <v>18</v>
      </c>
      <c r="X42" s="53" t="s">
        <v>536</v>
      </c>
      <c r="Y42" s="675">
        <f>Y38-Y41</f>
        <v>-0.3224999999965803</v>
      </c>
      <c r="Z42" s="5"/>
    </row>
    <row r="43" spans="1:28" outlineLevel="2">
      <c r="A43" s="326" t="s">
        <v>110</v>
      </c>
      <c r="B43" s="315" t="s">
        <v>9</v>
      </c>
      <c r="C43" s="315" t="s">
        <v>8</v>
      </c>
      <c r="D43" s="315" t="s">
        <v>29</v>
      </c>
      <c r="E43" s="315" t="s">
        <v>30</v>
      </c>
      <c r="F43" s="315" t="s">
        <v>31</v>
      </c>
      <c r="G43" s="355">
        <v>12</v>
      </c>
      <c r="H43" s="315" t="s">
        <v>32</v>
      </c>
      <c r="I43" s="329">
        <v>1</v>
      </c>
      <c r="J43" s="329">
        <f>$Y$27</f>
        <v>0.1</v>
      </c>
      <c r="K43" s="330">
        <v>0</v>
      </c>
      <c r="L43" s="338">
        <f t="shared" si="13"/>
        <v>2.7777777777777776E-2</v>
      </c>
      <c r="M43" s="339">
        <f t="shared" si="14"/>
        <v>0</v>
      </c>
      <c r="N43" s="558">
        <v>2</v>
      </c>
      <c r="O43" s="563">
        <f>N43</f>
        <v>2</v>
      </c>
      <c r="P43" s="561">
        <v>0</v>
      </c>
      <c r="Q43" s="559">
        <v>0</v>
      </c>
      <c r="R43" s="563">
        <f>Q43</f>
        <v>0</v>
      </c>
      <c r="S43" s="561">
        <v>0</v>
      </c>
      <c r="T43" s="356">
        <f t="shared" si="15"/>
        <v>0.2</v>
      </c>
      <c r="U43" s="336">
        <f t="shared" si="16"/>
        <v>0.2</v>
      </c>
      <c r="V43" s="334">
        <f t="shared" si="17"/>
        <v>0</v>
      </c>
      <c r="W43" s="357">
        <f t="shared" si="18"/>
        <v>0.2</v>
      </c>
      <c r="Y43" s="172"/>
      <c r="Z43" s="172"/>
    </row>
    <row r="44" spans="1:28" outlineLevel="2">
      <c r="A44" s="576" t="s">
        <v>110</v>
      </c>
      <c r="B44" s="315" t="s">
        <v>9</v>
      </c>
      <c r="C44" s="361" t="s">
        <v>8</v>
      </c>
      <c r="D44" s="565" t="s">
        <v>908</v>
      </c>
      <c r="E44" s="565" t="s">
        <v>906</v>
      </c>
      <c r="F44" s="565" t="s">
        <v>907</v>
      </c>
      <c r="G44" s="355">
        <v>6</v>
      </c>
      <c r="H44" s="315" t="s">
        <v>32</v>
      </c>
      <c r="I44" s="575">
        <v>0.5</v>
      </c>
      <c r="J44" s="537">
        <f>(4.5+$Y$30)*I44</f>
        <v>4.5</v>
      </c>
      <c r="K44" s="567">
        <f>9*I44</f>
        <v>4.5</v>
      </c>
      <c r="L44" s="338">
        <f t="shared" si="13"/>
        <v>2.5</v>
      </c>
      <c r="M44" s="339">
        <f t="shared" si="14"/>
        <v>2.5</v>
      </c>
      <c r="N44" s="310">
        <v>0</v>
      </c>
      <c r="O44" s="333">
        <v>0</v>
      </c>
      <c r="P44" s="334">
        <v>0</v>
      </c>
      <c r="Q44" s="559">
        <v>4</v>
      </c>
      <c r="R44" s="563">
        <v>0.2</v>
      </c>
      <c r="S44" s="561">
        <v>0.2</v>
      </c>
      <c r="T44" s="356">
        <f t="shared" si="15"/>
        <v>1.8</v>
      </c>
      <c r="U44" s="336">
        <f t="shared" si="16"/>
        <v>0</v>
      </c>
      <c r="V44" s="334">
        <f t="shared" si="17"/>
        <v>1.8</v>
      </c>
      <c r="W44" s="357">
        <f t="shared" si="18"/>
        <v>1.8</v>
      </c>
      <c r="Z44" s="53"/>
    </row>
    <row r="45" spans="1:28" outlineLevel="2">
      <c r="A45" s="354" t="s">
        <v>110</v>
      </c>
      <c r="B45" s="315" t="s">
        <v>75</v>
      </c>
      <c r="C45" s="315" t="s">
        <v>56</v>
      </c>
      <c r="D45" s="315" t="s">
        <v>111</v>
      </c>
      <c r="E45" s="315" t="s">
        <v>112</v>
      </c>
      <c r="F45" s="315" t="s">
        <v>113</v>
      </c>
      <c r="G45" s="355">
        <v>6</v>
      </c>
      <c r="H45" s="315" t="s">
        <v>79</v>
      </c>
      <c r="I45" s="329">
        <v>1</v>
      </c>
      <c r="J45" s="329">
        <v>6.75</v>
      </c>
      <c r="K45" s="330">
        <v>11.25</v>
      </c>
      <c r="L45" s="338">
        <f t="shared" si="13"/>
        <v>3.75</v>
      </c>
      <c r="M45" s="339">
        <f t="shared" si="14"/>
        <v>6.25</v>
      </c>
      <c r="N45" s="310">
        <v>0</v>
      </c>
      <c r="O45" s="333">
        <v>0</v>
      </c>
      <c r="P45" s="334">
        <v>0</v>
      </c>
      <c r="Q45" s="552">
        <v>40</v>
      </c>
      <c r="R45" s="563">
        <v>0.75</v>
      </c>
      <c r="S45" s="544">
        <v>2</v>
      </c>
      <c r="T45" s="356">
        <f t="shared" si="15"/>
        <v>27.5625</v>
      </c>
      <c r="U45" s="336">
        <f t="shared" si="16"/>
        <v>0</v>
      </c>
      <c r="V45" s="334">
        <f t="shared" si="17"/>
        <v>27.5625</v>
      </c>
      <c r="W45" s="357">
        <f t="shared" si="18"/>
        <v>27.5625</v>
      </c>
      <c r="X45" s="154"/>
      <c r="Y45" s="146"/>
      <c r="Z45" s="53"/>
    </row>
    <row r="46" spans="1:28" outlineLevel="2">
      <c r="A46" s="354" t="s">
        <v>110</v>
      </c>
      <c r="B46" s="315" t="s">
        <v>75</v>
      </c>
      <c r="C46" s="315" t="s">
        <v>22</v>
      </c>
      <c r="D46" s="315" t="s">
        <v>114</v>
      </c>
      <c r="E46" s="315" t="s">
        <v>115</v>
      </c>
      <c r="F46" s="315" t="s">
        <v>116</v>
      </c>
      <c r="G46" s="355">
        <v>6</v>
      </c>
      <c r="H46" s="315" t="s">
        <v>13</v>
      </c>
      <c r="I46" s="329">
        <v>1</v>
      </c>
      <c r="J46" s="329">
        <v>9</v>
      </c>
      <c r="K46" s="330">
        <v>9</v>
      </c>
      <c r="L46" s="338">
        <f t="shared" si="13"/>
        <v>5</v>
      </c>
      <c r="M46" s="339">
        <f t="shared" si="14"/>
        <v>5</v>
      </c>
      <c r="N46" s="552">
        <v>30</v>
      </c>
      <c r="O46" s="543">
        <v>1</v>
      </c>
      <c r="P46" s="544">
        <v>2</v>
      </c>
      <c r="Q46" s="310">
        <v>0</v>
      </c>
      <c r="R46" s="333">
        <v>0</v>
      </c>
      <c r="S46" s="334">
        <v>0</v>
      </c>
      <c r="T46" s="356">
        <f t="shared" si="15"/>
        <v>27</v>
      </c>
      <c r="U46" s="336">
        <f t="shared" si="16"/>
        <v>27</v>
      </c>
      <c r="V46" s="334">
        <f t="shared" si="17"/>
        <v>0</v>
      </c>
      <c r="W46" s="357">
        <f t="shared" si="18"/>
        <v>27</v>
      </c>
      <c r="Y46" s="43"/>
      <c r="Z46" s="70"/>
    </row>
    <row r="47" spans="1:28" outlineLevel="2">
      <c r="A47" s="576" t="s">
        <v>110</v>
      </c>
      <c r="B47" s="315" t="s">
        <v>75</v>
      </c>
      <c r="C47" s="361" t="s">
        <v>8</v>
      </c>
      <c r="D47" s="565" t="s">
        <v>908</v>
      </c>
      <c r="E47" s="565" t="s">
        <v>906</v>
      </c>
      <c r="F47" s="565" t="s">
        <v>907</v>
      </c>
      <c r="G47" s="355">
        <v>6</v>
      </c>
      <c r="H47" s="315" t="s">
        <v>32</v>
      </c>
      <c r="I47" s="575">
        <v>0.5</v>
      </c>
      <c r="J47" s="537">
        <f>(4.5+$Y$30)*I47</f>
        <v>4.5</v>
      </c>
      <c r="K47" s="567">
        <f>9*I47</f>
        <v>4.5</v>
      </c>
      <c r="L47" s="338">
        <f t="shared" si="13"/>
        <v>2.5</v>
      </c>
      <c r="M47" s="339">
        <f t="shared" si="14"/>
        <v>2.5</v>
      </c>
      <c r="N47" s="310">
        <v>0</v>
      </c>
      <c r="O47" s="333">
        <v>0</v>
      </c>
      <c r="P47" s="334">
        <v>0</v>
      </c>
      <c r="Q47" s="559">
        <v>4</v>
      </c>
      <c r="R47" s="563">
        <v>0.2</v>
      </c>
      <c r="S47" s="561">
        <v>0.2</v>
      </c>
      <c r="T47" s="356">
        <f t="shared" si="15"/>
        <v>1.8</v>
      </c>
      <c r="U47" s="336">
        <f t="shared" si="16"/>
        <v>0</v>
      </c>
      <c r="V47" s="334">
        <f t="shared" si="17"/>
        <v>1.8</v>
      </c>
      <c r="W47" s="357">
        <f t="shared" si="18"/>
        <v>1.8</v>
      </c>
    </row>
    <row r="48" spans="1:28" outlineLevel="2">
      <c r="A48" s="576" t="s">
        <v>110</v>
      </c>
      <c r="B48" s="315" t="s">
        <v>34</v>
      </c>
      <c r="C48" s="361" t="s">
        <v>8</v>
      </c>
      <c r="D48" s="565" t="s">
        <v>908</v>
      </c>
      <c r="E48" s="565" t="s">
        <v>906</v>
      </c>
      <c r="F48" s="565" t="s">
        <v>907</v>
      </c>
      <c r="G48" s="355">
        <v>6</v>
      </c>
      <c r="H48" s="315" t="s">
        <v>32</v>
      </c>
      <c r="I48" s="575">
        <v>0.5</v>
      </c>
      <c r="J48" s="537">
        <f>(4.5+$Y$30)*I48</f>
        <v>4.5</v>
      </c>
      <c r="K48" s="567">
        <f>9*I48</f>
        <v>4.5</v>
      </c>
      <c r="L48" s="338">
        <f t="shared" si="13"/>
        <v>2.5</v>
      </c>
      <c r="M48" s="339">
        <f t="shared" si="14"/>
        <v>2.5</v>
      </c>
      <c r="N48" s="310">
        <v>0</v>
      </c>
      <c r="O48" s="333">
        <v>0</v>
      </c>
      <c r="P48" s="334">
        <v>0</v>
      </c>
      <c r="Q48" s="559">
        <v>4</v>
      </c>
      <c r="R48" s="563">
        <v>0.2</v>
      </c>
      <c r="S48" s="561">
        <v>0.2</v>
      </c>
      <c r="T48" s="356">
        <f t="shared" si="15"/>
        <v>1.8</v>
      </c>
      <c r="U48" s="336">
        <f t="shared" si="16"/>
        <v>0</v>
      </c>
      <c r="V48" s="334">
        <f t="shared" si="17"/>
        <v>1.8</v>
      </c>
      <c r="W48" s="357">
        <f t="shared" si="18"/>
        <v>1.8</v>
      </c>
    </row>
    <row r="49" spans="1:26" outlineLevel="2">
      <c r="A49" s="354" t="s">
        <v>110</v>
      </c>
      <c r="B49" s="315" t="s">
        <v>80</v>
      </c>
      <c r="C49" s="315" t="s">
        <v>56</v>
      </c>
      <c r="D49" s="315" t="s">
        <v>111</v>
      </c>
      <c r="E49" s="315" t="s">
        <v>112</v>
      </c>
      <c r="F49" s="315" t="s">
        <v>113</v>
      </c>
      <c r="G49" s="355">
        <v>6</v>
      </c>
      <c r="H49" s="315" t="s">
        <v>79</v>
      </c>
      <c r="I49" s="329">
        <v>1</v>
      </c>
      <c r="J49" s="329">
        <v>6.75</v>
      </c>
      <c r="K49" s="330">
        <v>11.25</v>
      </c>
      <c r="L49" s="338">
        <f t="shared" si="13"/>
        <v>3.75</v>
      </c>
      <c r="M49" s="339">
        <f t="shared" si="14"/>
        <v>6.25</v>
      </c>
      <c r="N49" s="310">
        <v>0</v>
      </c>
      <c r="O49" s="333">
        <v>0</v>
      </c>
      <c r="P49" s="334">
        <v>0</v>
      </c>
      <c r="Q49" s="552">
        <v>60</v>
      </c>
      <c r="R49" s="548">
        <v>0.75</v>
      </c>
      <c r="S49" s="745">
        <v>3</v>
      </c>
      <c r="T49" s="356">
        <f t="shared" si="15"/>
        <v>38.8125</v>
      </c>
      <c r="U49" s="336">
        <f t="shared" si="16"/>
        <v>0</v>
      </c>
      <c r="V49" s="334">
        <f t="shared" si="17"/>
        <v>38.8125</v>
      </c>
      <c r="W49" s="357">
        <f t="shared" si="18"/>
        <v>38.8125</v>
      </c>
    </row>
    <row r="50" spans="1:26" outlineLevel="2">
      <c r="A50" s="354" t="s">
        <v>110</v>
      </c>
      <c r="B50" s="315" t="s">
        <v>80</v>
      </c>
      <c r="C50" s="315" t="s">
        <v>22</v>
      </c>
      <c r="D50" s="315" t="s">
        <v>117</v>
      </c>
      <c r="E50" s="315" t="s">
        <v>118</v>
      </c>
      <c r="F50" s="315" t="s">
        <v>119</v>
      </c>
      <c r="G50" s="355">
        <v>6</v>
      </c>
      <c r="H50" s="315" t="s">
        <v>13</v>
      </c>
      <c r="I50" s="329">
        <v>1</v>
      </c>
      <c r="J50" s="329">
        <v>4.5</v>
      </c>
      <c r="K50" s="330">
        <v>13.5</v>
      </c>
      <c r="L50" s="338">
        <f t="shared" si="13"/>
        <v>2.5</v>
      </c>
      <c r="M50" s="339">
        <f t="shared" si="14"/>
        <v>7.5</v>
      </c>
      <c r="N50" s="552">
        <v>40</v>
      </c>
      <c r="O50" s="543">
        <v>1</v>
      </c>
      <c r="P50" s="544">
        <v>2</v>
      </c>
      <c r="Q50" s="310">
        <v>0</v>
      </c>
      <c r="R50" s="333">
        <v>0</v>
      </c>
      <c r="S50" s="334">
        <v>0</v>
      </c>
      <c r="T50" s="356">
        <f t="shared" si="15"/>
        <v>31.5</v>
      </c>
      <c r="U50" s="336">
        <f t="shared" si="16"/>
        <v>31.5</v>
      </c>
      <c r="V50" s="334">
        <f t="shared" si="17"/>
        <v>0</v>
      </c>
      <c r="W50" s="357">
        <f t="shared" si="18"/>
        <v>31.5</v>
      </c>
    </row>
    <row r="51" spans="1:26" outlineLevel="2">
      <c r="A51" s="354" t="s">
        <v>110</v>
      </c>
      <c r="B51" s="315" t="s">
        <v>80</v>
      </c>
      <c r="C51" s="315" t="s">
        <v>38</v>
      </c>
      <c r="D51" s="315" t="s">
        <v>120</v>
      </c>
      <c r="E51" s="315" t="s">
        <v>121</v>
      </c>
      <c r="F51" s="315" t="s">
        <v>122</v>
      </c>
      <c r="G51" s="355">
        <v>6</v>
      </c>
      <c r="H51" s="315" t="s">
        <v>13</v>
      </c>
      <c r="I51" s="329">
        <v>1</v>
      </c>
      <c r="J51" s="329">
        <v>9</v>
      </c>
      <c r="K51" s="330">
        <v>9</v>
      </c>
      <c r="L51" s="338">
        <f t="shared" si="13"/>
        <v>5</v>
      </c>
      <c r="M51" s="339">
        <f t="shared" si="14"/>
        <v>5</v>
      </c>
      <c r="N51" s="310">
        <v>0</v>
      </c>
      <c r="O51" s="333">
        <v>0</v>
      </c>
      <c r="P51" s="334">
        <v>0</v>
      </c>
      <c r="Q51" s="552">
        <v>40</v>
      </c>
      <c r="R51" s="543">
        <v>1</v>
      </c>
      <c r="S51" s="544">
        <v>2</v>
      </c>
      <c r="T51" s="356">
        <f t="shared" si="15"/>
        <v>27</v>
      </c>
      <c r="U51" s="336">
        <f t="shared" si="16"/>
        <v>0</v>
      </c>
      <c r="V51" s="334">
        <f t="shared" si="17"/>
        <v>27</v>
      </c>
      <c r="W51" s="357">
        <f t="shared" si="18"/>
        <v>27</v>
      </c>
    </row>
    <row r="52" spans="1:26" outlineLevel="2">
      <c r="A52" s="354" t="s">
        <v>110</v>
      </c>
      <c r="B52" s="315" t="s">
        <v>80</v>
      </c>
      <c r="C52" s="315" t="s">
        <v>38</v>
      </c>
      <c r="D52" s="315" t="s">
        <v>123</v>
      </c>
      <c r="E52" s="315" t="s">
        <v>124</v>
      </c>
      <c r="F52" s="315" t="s">
        <v>125</v>
      </c>
      <c r="G52" s="355">
        <v>6</v>
      </c>
      <c r="H52" s="315" t="s">
        <v>13</v>
      </c>
      <c r="I52" s="329">
        <v>1</v>
      </c>
      <c r="J52" s="329">
        <v>9</v>
      </c>
      <c r="K52" s="330">
        <v>9</v>
      </c>
      <c r="L52" s="338">
        <f t="shared" si="13"/>
        <v>5</v>
      </c>
      <c r="M52" s="339">
        <f t="shared" si="14"/>
        <v>5</v>
      </c>
      <c r="N52" s="310">
        <v>0</v>
      </c>
      <c r="O52" s="333">
        <v>0</v>
      </c>
      <c r="P52" s="334">
        <v>0</v>
      </c>
      <c r="Q52" s="552">
        <v>40</v>
      </c>
      <c r="R52" s="543">
        <v>1</v>
      </c>
      <c r="S52" s="544">
        <v>2</v>
      </c>
      <c r="T52" s="356">
        <f t="shared" si="15"/>
        <v>27</v>
      </c>
      <c r="U52" s="336">
        <f t="shared" si="16"/>
        <v>0</v>
      </c>
      <c r="V52" s="334">
        <f t="shared" si="17"/>
        <v>27</v>
      </c>
      <c r="W52" s="357">
        <f t="shared" si="18"/>
        <v>27</v>
      </c>
    </row>
    <row r="53" spans="1:26" outlineLevel="2">
      <c r="A53" s="354" t="s">
        <v>110</v>
      </c>
      <c r="B53" s="315" t="s">
        <v>80</v>
      </c>
      <c r="C53" s="315" t="s">
        <v>22</v>
      </c>
      <c r="D53" s="315" t="s">
        <v>126</v>
      </c>
      <c r="E53" s="315" t="s">
        <v>115</v>
      </c>
      <c r="F53" s="315" t="s">
        <v>127</v>
      </c>
      <c r="G53" s="355">
        <v>6</v>
      </c>
      <c r="H53" s="315" t="s">
        <v>13</v>
      </c>
      <c r="I53" s="329">
        <v>1</v>
      </c>
      <c r="J53" s="329">
        <v>9</v>
      </c>
      <c r="K53" s="330">
        <v>9</v>
      </c>
      <c r="L53" s="338">
        <f t="shared" si="13"/>
        <v>5</v>
      </c>
      <c r="M53" s="339">
        <f t="shared" si="14"/>
        <v>5</v>
      </c>
      <c r="N53" s="554">
        <v>36</v>
      </c>
      <c r="O53" s="543">
        <v>1</v>
      </c>
      <c r="P53" s="555">
        <v>3</v>
      </c>
      <c r="Q53" s="310">
        <v>0</v>
      </c>
      <c r="R53" s="333">
        <v>0</v>
      </c>
      <c r="S53" s="334">
        <v>0</v>
      </c>
      <c r="T53" s="356">
        <f t="shared" si="15"/>
        <v>36</v>
      </c>
      <c r="U53" s="336">
        <f t="shared" si="16"/>
        <v>36</v>
      </c>
      <c r="V53" s="334">
        <f t="shared" si="17"/>
        <v>0</v>
      </c>
      <c r="W53" s="357">
        <f t="shared" si="18"/>
        <v>36</v>
      </c>
    </row>
    <row r="54" spans="1:26" outlineLevel="2">
      <c r="A54" s="354" t="s">
        <v>110</v>
      </c>
      <c r="B54" s="315" t="s">
        <v>80</v>
      </c>
      <c r="C54" s="315" t="s">
        <v>38</v>
      </c>
      <c r="D54" s="315" t="s">
        <v>128</v>
      </c>
      <c r="E54" s="315" t="s">
        <v>129</v>
      </c>
      <c r="F54" s="315" t="s">
        <v>130</v>
      </c>
      <c r="G54" s="355">
        <v>6</v>
      </c>
      <c r="H54" s="315" t="s">
        <v>13</v>
      </c>
      <c r="I54" s="329">
        <v>1</v>
      </c>
      <c r="J54" s="329">
        <v>4.5</v>
      </c>
      <c r="K54" s="330">
        <v>13.5</v>
      </c>
      <c r="L54" s="338">
        <f t="shared" si="13"/>
        <v>2.5</v>
      </c>
      <c r="M54" s="339">
        <f t="shared" si="14"/>
        <v>7.5</v>
      </c>
      <c r="N54" s="310">
        <v>0</v>
      </c>
      <c r="O54" s="333">
        <v>0</v>
      </c>
      <c r="P54" s="334">
        <v>0</v>
      </c>
      <c r="Q54" s="677">
        <v>32</v>
      </c>
      <c r="R54" s="543">
        <v>1</v>
      </c>
      <c r="S54" s="674">
        <v>2</v>
      </c>
      <c r="T54" s="356">
        <f t="shared" si="15"/>
        <v>31.5</v>
      </c>
      <c r="U54" s="336">
        <f t="shared" si="16"/>
        <v>0</v>
      </c>
      <c r="V54" s="334">
        <f t="shared" si="17"/>
        <v>31.5</v>
      </c>
      <c r="W54" s="357">
        <f t="shared" si="18"/>
        <v>31.5</v>
      </c>
    </row>
    <row r="55" spans="1:26" outlineLevel="2">
      <c r="A55" s="326" t="s">
        <v>110</v>
      </c>
      <c r="B55" s="315" t="s">
        <v>80</v>
      </c>
      <c r="C55" s="315" t="s">
        <v>8</v>
      </c>
      <c r="D55" s="315" t="s">
        <v>131</v>
      </c>
      <c r="E55" s="315" t="s">
        <v>5</v>
      </c>
      <c r="F55" s="315" t="s">
        <v>6</v>
      </c>
      <c r="G55" s="355">
        <v>24</v>
      </c>
      <c r="H55" s="315" t="s">
        <v>7</v>
      </c>
      <c r="I55" s="329">
        <v>1</v>
      </c>
      <c r="J55" s="329">
        <f>$Y$29</f>
        <v>1.3149999999999999</v>
      </c>
      <c r="K55" s="330">
        <v>0</v>
      </c>
      <c r="L55" s="338">
        <f t="shared" si="13"/>
        <v>0.18263888888888888</v>
      </c>
      <c r="M55" s="339">
        <f t="shared" si="14"/>
        <v>0</v>
      </c>
      <c r="N55" s="552">
        <v>4</v>
      </c>
      <c r="O55" s="545">
        <f>N55</f>
        <v>4</v>
      </c>
      <c r="P55" s="544">
        <v>0</v>
      </c>
      <c r="Q55" s="552">
        <v>4</v>
      </c>
      <c r="R55" s="545">
        <f>Q55</f>
        <v>4</v>
      </c>
      <c r="S55" s="544">
        <v>0</v>
      </c>
      <c r="T55" s="356">
        <f t="shared" si="15"/>
        <v>10.52</v>
      </c>
      <c r="U55" s="336">
        <f t="shared" si="16"/>
        <v>5.26</v>
      </c>
      <c r="V55" s="334">
        <f t="shared" si="17"/>
        <v>5.26</v>
      </c>
      <c r="W55" s="357">
        <f t="shared" si="18"/>
        <v>10.52</v>
      </c>
      <c r="Z55" s="53"/>
    </row>
    <row r="56" spans="1:26" outlineLevel="2">
      <c r="A56" s="354" t="s">
        <v>110</v>
      </c>
      <c r="B56" s="315" t="s">
        <v>80</v>
      </c>
      <c r="C56" s="315" t="s">
        <v>97</v>
      </c>
      <c r="D56" s="315" t="s">
        <v>132</v>
      </c>
      <c r="E56" s="315" t="s">
        <v>133</v>
      </c>
      <c r="F56" s="315" t="s">
        <v>134</v>
      </c>
      <c r="G56" s="355">
        <v>6</v>
      </c>
      <c r="H56" s="315" t="s">
        <v>96</v>
      </c>
      <c r="I56" s="329">
        <v>1</v>
      </c>
      <c r="J56" s="329">
        <f>(4.5+$Y$30)*I56</f>
        <v>9</v>
      </c>
      <c r="K56" s="330">
        <v>9</v>
      </c>
      <c r="L56" s="338">
        <f t="shared" si="13"/>
        <v>5</v>
      </c>
      <c r="M56" s="339">
        <f t="shared" si="14"/>
        <v>5</v>
      </c>
      <c r="N56" s="552">
        <v>20</v>
      </c>
      <c r="O56" s="543">
        <v>1</v>
      </c>
      <c r="P56" s="544">
        <v>1</v>
      </c>
      <c r="Q56" s="310">
        <v>0</v>
      </c>
      <c r="R56" s="333">
        <v>0</v>
      </c>
      <c r="S56" s="334">
        <v>0</v>
      </c>
      <c r="T56" s="356">
        <f t="shared" si="15"/>
        <v>18</v>
      </c>
      <c r="U56" s="336">
        <f t="shared" si="16"/>
        <v>18</v>
      </c>
      <c r="V56" s="334">
        <f t="shared" si="17"/>
        <v>0</v>
      </c>
      <c r="W56" s="357">
        <f t="shared" si="18"/>
        <v>18</v>
      </c>
    </row>
    <row r="57" spans="1:26" outlineLevel="2">
      <c r="A57" s="354" t="s">
        <v>110</v>
      </c>
      <c r="B57" s="315" t="s">
        <v>80</v>
      </c>
      <c r="C57" s="315" t="s">
        <v>97</v>
      </c>
      <c r="D57" s="315" t="s">
        <v>135</v>
      </c>
      <c r="E57" s="315" t="s">
        <v>136</v>
      </c>
      <c r="F57" s="315" t="s">
        <v>137</v>
      </c>
      <c r="G57" s="355">
        <v>6</v>
      </c>
      <c r="H57" s="315" t="s">
        <v>96</v>
      </c>
      <c r="I57" s="329">
        <v>1</v>
      </c>
      <c r="J57" s="329">
        <f>(4.5+$Y$30)*I57</f>
        <v>9</v>
      </c>
      <c r="K57" s="330">
        <v>9</v>
      </c>
      <c r="L57" s="338">
        <f t="shared" si="13"/>
        <v>5</v>
      </c>
      <c r="M57" s="339">
        <f t="shared" si="14"/>
        <v>5</v>
      </c>
      <c r="N57" s="552">
        <v>20</v>
      </c>
      <c r="O57" s="543">
        <v>1</v>
      </c>
      <c r="P57" s="544">
        <v>1</v>
      </c>
      <c r="Q57" s="310">
        <v>0</v>
      </c>
      <c r="R57" s="333">
        <v>0</v>
      </c>
      <c r="S57" s="334">
        <v>0</v>
      </c>
      <c r="T57" s="356">
        <f t="shared" si="15"/>
        <v>18</v>
      </c>
      <c r="U57" s="336">
        <f t="shared" si="16"/>
        <v>18</v>
      </c>
      <c r="V57" s="334">
        <f t="shared" si="17"/>
        <v>0</v>
      </c>
      <c r="W57" s="357">
        <f t="shared" si="18"/>
        <v>18</v>
      </c>
    </row>
    <row r="58" spans="1:26" outlineLevel="2">
      <c r="A58" s="354" t="s">
        <v>110</v>
      </c>
      <c r="B58" s="315" t="s">
        <v>80</v>
      </c>
      <c r="C58" s="315" t="s">
        <v>8</v>
      </c>
      <c r="D58" s="315" t="s">
        <v>29</v>
      </c>
      <c r="E58" s="315" t="s">
        <v>30</v>
      </c>
      <c r="F58" s="315" t="s">
        <v>31</v>
      </c>
      <c r="G58" s="355">
        <v>12</v>
      </c>
      <c r="H58" s="315" t="s">
        <v>32</v>
      </c>
      <c r="I58" s="329">
        <v>1</v>
      </c>
      <c r="J58" s="329">
        <f>$Y$27</f>
        <v>0.1</v>
      </c>
      <c r="K58" s="330">
        <v>0</v>
      </c>
      <c r="L58" s="338">
        <f t="shared" si="13"/>
        <v>2.7777777777777776E-2</v>
      </c>
      <c r="M58" s="339">
        <f t="shared" si="14"/>
        <v>0</v>
      </c>
      <c r="N58" s="552">
        <v>2</v>
      </c>
      <c r="O58" s="543">
        <f>N58</f>
        <v>2</v>
      </c>
      <c r="P58" s="544">
        <v>0</v>
      </c>
      <c r="Q58" s="552">
        <v>2</v>
      </c>
      <c r="R58" s="543">
        <f>Q58</f>
        <v>2</v>
      </c>
      <c r="S58" s="544">
        <v>0</v>
      </c>
      <c r="T58" s="356">
        <f t="shared" si="15"/>
        <v>0.4</v>
      </c>
      <c r="U58" s="336">
        <f t="shared" si="16"/>
        <v>0.2</v>
      </c>
      <c r="V58" s="334">
        <f t="shared" si="17"/>
        <v>0.2</v>
      </c>
      <c r="W58" s="357">
        <f t="shared" si="18"/>
        <v>0.4</v>
      </c>
    </row>
    <row r="59" spans="1:26" outlineLevel="2">
      <c r="A59" s="576" t="s">
        <v>110</v>
      </c>
      <c r="B59" s="315" t="s">
        <v>80</v>
      </c>
      <c r="C59" s="361" t="s">
        <v>8</v>
      </c>
      <c r="D59" s="565" t="s">
        <v>908</v>
      </c>
      <c r="E59" s="565" t="s">
        <v>906</v>
      </c>
      <c r="F59" s="565" t="s">
        <v>907</v>
      </c>
      <c r="G59" s="355">
        <v>6</v>
      </c>
      <c r="H59" s="315" t="s">
        <v>32</v>
      </c>
      <c r="I59" s="575">
        <v>0.5</v>
      </c>
      <c r="J59" s="537">
        <f>(4.5+$Y$30)*I59</f>
        <v>4.5</v>
      </c>
      <c r="K59" s="567">
        <f>9*I59</f>
        <v>4.5</v>
      </c>
      <c r="L59" s="338">
        <f t="shared" si="13"/>
        <v>2.5</v>
      </c>
      <c r="M59" s="339">
        <f t="shared" si="14"/>
        <v>2.5</v>
      </c>
      <c r="N59" s="310">
        <v>0</v>
      </c>
      <c r="O59" s="333">
        <v>0</v>
      </c>
      <c r="P59" s="334">
        <v>0</v>
      </c>
      <c r="Q59" s="559">
        <v>4</v>
      </c>
      <c r="R59" s="563">
        <v>0.2</v>
      </c>
      <c r="S59" s="561">
        <v>0.2</v>
      </c>
      <c r="T59" s="356">
        <f t="shared" si="15"/>
        <v>1.8</v>
      </c>
      <c r="U59" s="336">
        <f t="shared" si="16"/>
        <v>0</v>
      </c>
      <c r="V59" s="334">
        <f t="shared" si="17"/>
        <v>1.8</v>
      </c>
      <c r="W59" s="357">
        <f t="shared" si="18"/>
        <v>1.8</v>
      </c>
    </row>
    <row r="60" spans="1:26" outlineLevel="2">
      <c r="A60" s="354" t="s">
        <v>110</v>
      </c>
      <c r="B60" s="315" t="s">
        <v>3</v>
      </c>
      <c r="C60" s="315" t="s">
        <v>56</v>
      </c>
      <c r="D60" s="315" t="s">
        <v>111</v>
      </c>
      <c r="E60" s="315" t="s">
        <v>112</v>
      </c>
      <c r="F60" s="315" t="s">
        <v>113</v>
      </c>
      <c r="G60" s="355">
        <v>6</v>
      </c>
      <c r="H60" s="315" t="s">
        <v>79</v>
      </c>
      <c r="I60" s="329">
        <v>1</v>
      </c>
      <c r="J60" s="329">
        <v>6.75</v>
      </c>
      <c r="K60" s="330">
        <v>11.25</v>
      </c>
      <c r="L60" s="338">
        <f t="shared" si="13"/>
        <v>3.75</v>
      </c>
      <c r="M60" s="339">
        <f t="shared" si="14"/>
        <v>6.25</v>
      </c>
      <c r="N60" s="310">
        <v>0</v>
      </c>
      <c r="O60" s="333">
        <v>0</v>
      </c>
      <c r="P60" s="334">
        <v>0</v>
      </c>
      <c r="Q60" s="552">
        <v>80</v>
      </c>
      <c r="R60" s="563">
        <v>1.5</v>
      </c>
      <c r="S60" s="544">
        <v>4</v>
      </c>
      <c r="T60" s="356">
        <f t="shared" si="15"/>
        <v>55.125</v>
      </c>
      <c r="U60" s="336">
        <f t="shared" si="16"/>
        <v>0</v>
      </c>
      <c r="V60" s="334">
        <f t="shared" si="17"/>
        <v>55.125</v>
      </c>
      <c r="W60" s="357">
        <f t="shared" si="18"/>
        <v>55.125</v>
      </c>
    </row>
    <row r="61" spans="1:26" outlineLevel="2">
      <c r="A61" s="326" t="s">
        <v>110</v>
      </c>
      <c r="B61" s="315" t="s">
        <v>3</v>
      </c>
      <c r="C61" s="315" t="s">
        <v>8</v>
      </c>
      <c r="D61" s="315" t="s">
        <v>29</v>
      </c>
      <c r="E61" s="315" t="s">
        <v>30</v>
      </c>
      <c r="F61" s="315" t="s">
        <v>31</v>
      </c>
      <c r="G61" s="355">
        <v>12</v>
      </c>
      <c r="H61" s="315" t="s">
        <v>32</v>
      </c>
      <c r="I61" s="329">
        <v>1</v>
      </c>
      <c r="J61" s="329">
        <f>$Y$27</f>
        <v>0.1</v>
      </c>
      <c r="K61" s="330">
        <v>0</v>
      </c>
      <c r="L61" s="338">
        <f t="shared" si="13"/>
        <v>2.7777777777777776E-2</v>
      </c>
      <c r="M61" s="339">
        <f t="shared" si="14"/>
        <v>0</v>
      </c>
      <c r="N61" s="310">
        <v>0</v>
      </c>
      <c r="O61" s="333">
        <f>N61</f>
        <v>0</v>
      </c>
      <c r="P61" s="334">
        <v>0</v>
      </c>
      <c r="Q61" s="552">
        <v>2</v>
      </c>
      <c r="R61" s="543">
        <f>Q61</f>
        <v>2</v>
      </c>
      <c r="S61" s="544">
        <v>0</v>
      </c>
      <c r="T61" s="609">
        <f t="shared" si="15"/>
        <v>0.2</v>
      </c>
      <c r="U61" s="610">
        <f t="shared" si="16"/>
        <v>0</v>
      </c>
      <c r="V61" s="544">
        <f t="shared" si="17"/>
        <v>0.2</v>
      </c>
      <c r="W61" s="357">
        <f t="shared" si="18"/>
        <v>0.2</v>
      </c>
    </row>
    <row r="62" spans="1:26" outlineLevel="2">
      <c r="A62" s="576" t="s">
        <v>110</v>
      </c>
      <c r="B62" s="315" t="s">
        <v>3</v>
      </c>
      <c r="C62" s="361" t="s">
        <v>8</v>
      </c>
      <c r="D62" s="565" t="s">
        <v>908</v>
      </c>
      <c r="E62" s="565" t="s">
        <v>906</v>
      </c>
      <c r="F62" s="565" t="s">
        <v>907</v>
      </c>
      <c r="G62" s="355">
        <v>6</v>
      </c>
      <c r="H62" s="315" t="s">
        <v>32</v>
      </c>
      <c r="I62" s="575">
        <v>0.5</v>
      </c>
      <c r="J62" s="537">
        <f>(4.5+$Y$30)*I62</f>
        <v>4.5</v>
      </c>
      <c r="K62" s="567">
        <f>9*I62</f>
        <v>4.5</v>
      </c>
      <c r="L62" s="338">
        <f t="shared" si="13"/>
        <v>2.5</v>
      </c>
      <c r="M62" s="339">
        <f t="shared" si="14"/>
        <v>2.5</v>
      </c>
      <c r="N62" s="310">
        <v>0</v>
      </c>
      <c r="O62" s="333">
        <v>0</v>
      </c>
      <c r="P62" s="334">
        <v>0</v>
      </c>
      <c r="Q62" s="559">
        <v>4</v>
      </c>
      <c r="R62" s="563">
        <v>0.2</v>
      </c>
      <c r="S62" s="561">
        <v>0.2</v>
      </c>
      <c r="T62" s="356">
        <f t="shared" si="15"/>
        <v>1.8</v>
      </c>
      <c r="U62" s="336">
        <f t="shared" si="16"/>
        <v>0</v>
      </c>
      <c r="V62" s="334">
        <f t="shared" si="17"/>
        <v>1.8</v>
      </c>
      <c r="W62" s="357">
        <f t="shared" si="18"/>
        <v>1.8</v>
      </c>
    </row>
    <row r="63" spans="1:26" outlineLevel="2">
      <c r="A63" s="326" t="s">
        <v>110</v>
      </c>
      <c r="B63" s="315" t="s">
        <v>24</v>
      </c>
      <c r="C63" s="315" t="s">
        <v>8</v>
      </c>
      <c r="D63" s="315" t="s">
        <v>25</v>
      </c>
      <c r="E63" s="315" t="s">
        <v>26</v>
      </c>
      <c r="F63" s="315" t="s">
        <v>27</v>
      </c>
      <c r="G63" s="355">
        <v>6</v>
      </c>
      <c r="H63" s="315" t="s">
        <v>28</v>
      </c>
      <c r="I63" s="329">
        <v>0</v>
      </c>
      <c r="J63" s="329">
        <f>21*I63</f>
        <v>0</v>
      </c>
      <c r="K63" s="567">
        <v>4.5</v>
      </c>
      <c r="L63" s="338">
        <f t="shared" si="13"/>
        <v>0</v>
      </c>
      <c r="M63" s="339">
        <f t="shared" si="14"/>
        <v>2.5</v>
      </c>
      <c r="N63" s="310">
        <v>0</v>
      </c>
      <c r="O63" s="333">
        <v>0</v>
      </c>
      <c r="P63" s="334">
        <v>0</v>
      </c>
      <c r="Q63" s="552">
        <v>30</v>
      </c>
      <c r="R63" s="543">
        <v>0</v>
      </c>
      <c r="S63" s="544">
        <v>1</v>
      </c>
      <c r="T63" s="609">
        <f t="shared" si="15"/>
        <v>4.5</v>
      </c>
      <c r="U63" s="610">
        <f t="shared" si="16"/>
        <v>0</v>
      </c>
      <c r="V63" s="561">
        <f t="shared" si="17"/>
        <v>4.5</v>
      </c>
      <c r="W63" s="357">
        <f t="shared" si="18"/>
        <v>4.5</v>
      </c>
    </row>
    <row r="64" spans="1:26" outlineLevel="2">
      <c r="A64" s="354" t="s">
        <v>110</v>
      </c>
      <c r="B64" s="315" t="s">
        <v>70</v>
      </c>
      <c r="C64" s="315" t="s">
        <v>43</v>
      </c>
      <c r="D64" s="315" t="s">
        <v>141</v>
      </c>
      <c r="E64" s="315" t="s">
        <v>142</v>
      </c>
      <c r="F64" s="315" t="s">
        <v>143</v>
      </c>
      <c r="G64" s="355">
        <v>5</v>
      </c>
      <c r="H64" s="315" t="s">
        <v>144</v>
      </c>
      <c r="I64" s="329">
        <v>1</v>
      </c>
      <c r="J64" s="329">
        <v>4.5</v>
      </c>
      <c r="K64" s="330">
        <v>9</v>
      </c>
      <c r="L64" s="338">
        <f t="shared" si="13"/>
        <v>3</v>
      </c>
      <c r="M64" s="339">
        <f t="shared" si="14"/>
        <v>6</v>
      </c>
      <c r="N64" s="552">
        <v>24</v>
      </c>
      <c r="O64" s="543">
        <v>1</v>
      </c>
      <c r="P64" s="544">
        <v>2</v>
      </c>
      <c r="Q64" s="310">
        <v>0</v>
      </c>
      <c r="R64" s="333">
        <v>0</v>
      </c>
      <c r="S64" s="334">
        <v>0</v>
      </c>
      <c r="T64" s="356">
        <f t="shared" si="15"/>
        <v>22.5</v>
      </c>
      <c r="U64" s="336">
        <f t="shared" si="16"/>
        <v>22.5</v>
      </c>
      <c r="V64" s="334">
        <f t="shared" si="17"/>
        <v>0</v>
      </c>
      <c r="W64" s="357">
        <f t="shared" si="18"/>
        <v>22.5</v>
      </c>
    </row>
    <row r="65" spans="1:28" outlineLevel="2">
      <c r="A65" s="354" t="s">
        <v>110</v>
      </c>
      <c r="B65" s="315" t="s">
        <v>70</v>
      </c>
      <c r="C65" s="315" t="s">
        <v>14</v>
      </c>
      <c r="D65" s="315" t="s">
        <v>145</v>
      </c>
      <c r="E65" s="315" t="s">
        <v>146</v>
      </c>
      <c r="F65" s="315" t="s">
        <v>147</v>
      </c>
      <c r="G65" s="355">
        <v>5</v>
      </c>
      <c r="H65" s="315" t="s">
        <v>144</v>
      </c>
      <c r="I65" s="329">
        <v>1</v>
      </c>
      <c r="J65" s="329">
        <v>4.5</v>
      </c>
      <c r="K65" s="330">
        <v>9</v>
      </c>
      <c r="L65" s="338">
        <f t="shared" si="13"/>
        <v>3</v>
      </c>
      <c r="M65" s="339">
        <f t="shared" si="14"/>
        <v>6</v>
      </c>
      <c r="N65" s="310">
        <v>0</v>
      </c>
      <c r="O65" s="333">
        <v>0</v>
      </c>
      <c r="P65" s="334">
        <v>0</v>
      </c>
      <c r="Q65" s="552">
        <v>24</v>
      </c>
      <c r="R65" s="543">
        <v>1</v>
      </c>
      <c r="S65" s="544">
        <v>2</v>
      </c>
      <c r="T65" s="356">
        <f t="shared" si="15"/>
        <v>22.5</v>
      </c>
      <c r="U65" s="336">
        <f t="shared" si="16"/>
        <v>0</v>
      </c>
      <c r="V65" s="334">
        <f t="shared" si="17"/>
        <v>22.5</v>
      </c>
      <c r="W65" s="357">
        <f t="shared" si="18"/>
        <v>22.5</v>
      </c>
      <c r="Y65" s="41"/>
    </row>
    <row r="66" spans="1:28" outlineLevel="2">
      <c r="A66" s="354" t="s">
        <v>110</v>
      </c>
      <c r="B66" s="315" t="s">
        <v>70</v>
      </c>
      <c r="C66" s="315" t="s">
        <v>14</v>
      </c>
      <c r="D66" s="315" t="s">
        <v>148</v>
      </c>
      <c r="E66" s="315" t="s">
        <v>149</v>
      </c>
      <c r="F66" s="315" t="s">
        <v>150</v>
      </c>
      <c r="G66" s="355">
        <v>5</v>
      </c>
      <c r="H66" s="315" t="s">
        <v>144</v>
      </c>
      <c r="I66" s="329">
        <v>0.5</v>
      </c>
      <c r="J66" s="329">
        <f>4.5*I66</f>
        <v>2.25</v>
      </c>
      <c r="K66" s="330">
        <f>9*I66</f>
        <v>4.5</v>
      </c>
      <c r="L66" s="338">
        <f t="shared" si="13"/>
        <v>1.5</v>
      </c>
      <c r="M66" s="339">
        <f t="shared" si="14"/>
        <v>3</v>
      </c>
      <c r="N66" s="310">
        <v>0</v>
      </c>
      <c r="O66" s="333">
        <v>0</v>
      </c>
      <c r="P66" s="334">
        <v>0</v>
      </c>
      <c r="Q66" s="552">
        <v>24</v>
      </c>
      <c r="R66" s="543">
        <v>1</v>
      </c>
      <c r="S66" s="544">
        <v>2</v>
      </c>
      <c r="T66" s="356">
        <f t="shared" si="15"/>
        <v>11.25</v>
      </c>
      <c r="U66" s="336">
        <f t="shared" si="16"/>
        <v>0</v>
      </c>
      <c r="V66" s="334">
        <f t="shared" si="17"/>
        <v>11.25</v>
      </c>
      <c r="W66" s="357">
        <f t="shared" si="18"/>
        <v>11.25</v>
      </c>
    </row>
    <row r="67" spans="1:28" outlineLevel="2">
      <c r="A67" s="354" t="s">
        <v>110</v>
      </c>
      <c r="B67" s="315" t="s">
        <v>70</v>
      </c>
      <c r="C67" s="315" t="s">
        <v>18</v>
      </c>
      <c r="D67" s="315" t="s">
        <v>151</v>
      </c>
      <c r="E67" s="315" t="s">
        <v>152</v>
      </c>
      <c r="F67" s="315" t="s">
        <v>153</v>
      </c>
      <c r="G67" s="355">
        <v>15</v>
      </c>
      <c r="H67" s="315" t="s">
        <v>7</v>
      </c>
      <c r="I67" s="329">
        <v>1</v>
      </c>
      <c r="J67" s="329">
        <f>$Y$32</f>
        <v>1.3149999999999999</v>
      </c>
      <c r="K67" s="330">
        <v>0</v>
      </c>
      <c r="L67" s="338">
        <f t="shared" si="13"/>
        <v>0.29222222222222222</v>
      </c>
      <c r="M67" s="339">
        <f t="shared" si="14"/>
        <v>0</v>
      </c>
      <c r="N67" s="552">
        <v>7</v>
      </c>
      <c r="O67" s="545">
        <f>N67</f>
        <v>7</v>
      </c>
      <c r="P67" s="544">
        <v>0</v>
      </c>
      <c r="Q67" s="552">
        <v>0</v>
      </c>
      <c r="R67" s="545">
        <f t="shared" ref="R67:R72" si="19">Q67</f>
        <v>0</v>
      </c>
      <c r="S67" s="544">
        <v>0</v>
      </c>
      <c r="T67" s="356">
        <f t="shared" si="15"/>
        <v>9.2050000000000001</v>
      </c>
      <c r="U67" s="336">
        <f t="shared" si="16"/>
        <v>9.2050000000000001</v>
      </c>
      <c r="V67" s="334">
        <f t="shared" si="17"/>
        <v>0</v>
      </c>
      <c r="W67" s="357">
        <f t="shared" si="18"/>
        <v>9.2050000000000001</v>
      </c>
    </row>
    <row r="68" spans="1:28" outlineLevel="2">
      <c r="A68" s="354" t="s">
        <v>110</v>
      </c>
      <c r="B68" s="315" t="s">
        <v>70</v>
      </c>
      <c r="C68" s="315" t="s">
        <v>18</v>
      </c>
      <c r="D68" s="315" t="s">
        <v>154</v>
      </c>
      <c r="E68" s="315" t="s">
        <v>155</v>
      </c>
      <c r="F68" s="315" t="s">
        <v>156</v>
      </c>
      <c r="G68" s="355">
        <v>5</v>
      </c>
      <c r="H68" s="315" t="s">
        <v>28</v>
      </c>
      <c r="I68" s="329">
        <v>1</v>
      </c>
      <c r="J68" s="537">
        <f>(4.5+$Y$30)*I68</f>
        <v>9</v>
      </c>
      <c r="K68" s="330">
        <v>4.5</v>
      </c>
      <c r="L68" s="338">
        <f t="shared" si="13"/>
        <v>6</v>
      </c>
      <c r="M68" s="339">
        <f t="shared" si="14"/>
        <v>3</v>
      </c>
      <c r="N68" s="552">
        <v>12</v>
      </c>
      <c r="O68" s="543">
        <v>1</v>
      </c>
      <c r="P68" s="544">
        <v>1</v>
      </c>
      <c r="Q68" s="310">
        <v>0</v>
      </c>
      <c r="R68" s="333">
        <f t="shared" si="19"/>
        <v>0</v>
      </c>
      <c r="S68" s="334">
        <v>0</v>
      </c>
      <c r="T68" s="356">
        <f t="shared" si="15"/>
        <v>13.5</v>
      </c>
      <c r="U68" s="336">
        <f t="shared" si="16"/>
        <v>13.5</v>
      </c>
      <c r="V68" s="334">
        <f t="shared" si="17"/>
        <v>0</v>
      </c>
      <c r="W68" s="357">
        <f t="shared" si="18"/>
        <v>13.5</v>
      </c>
      <c r="Z68" s="53"/>
    </row>
    <row r="69" spans="1:28" outlineLevel="2">
      <c r="A69" s="354" t="s">
        <v>110</v>
      </c>
      <c r="B69" s="315" t="s">
        <v>70</v>
      </c>
      <c r="C69" s="315" t="s">
        <v>18</v>
      </c>
      <c r="D69" s="315" t="s">
        <v>157</v>
      </c>
      <c r="E69" s="315" t="s">
        <v>158</v>
      </c>
      <c r="F69" s="315" t="s">
        <v>159</v>
      </c>
      <c r="G69" s="355">
        <v>5</v>
      </c>
      <c r="H69" s="315" t="s">
        <v>28</v>
      </c>
      <c r="I69" s="329">
        <v>1</v>
      </c>
      <c r="J69" s="537">
        <f>($Y$30)*I69</f>
        <v>4.5</v>
      </c>
      <c r="K69" s="330">
        <v>9</v>
      </c>
      <c r="L69" s="338">
        <f t="shared" si="13"/>
        <v>3</v>
      </c>
      <c r="M69" s="339">
        <f t="shared" si="14"/>
        <v>6</v>
      </c>
      <c r="N69" s="552">
        <v>12</v>
      </c>
      <c r="O69" s="543">
        <v>1</v>
      </c>
      <c r="P69" s="544">
        <v>1</v>
      </c>
      <c r="Q69" s="310">
        <v>0</v>
      </c>
      <c r="R69" s="333">
        <f t="shared" si="19"/>
        <v>0</v>
      </c>
      <c r="S69" s="334">
        <v>0</v>
      </c>
      <c r="T69" s="356">
        <f t="shared" si="15"/>
        <v>13.5</v>
      </c>
      <c r="U69" s="336">
        <f t="shared" si="16"/>
        <v>13.5</v>
      </c>
      <c r="V69" s="334">
        <f t="shared" si="17"/>
        <v>0</v>
      </c>
      <c r="W69" s="357">
        <f t="shared" si="18"/>
        <v>13.5</v>
      </c>
    </row>
    <row r="70" spans="1:28" outlineLevel="2">
      <c r="A70" s="326" t="s">
        <v>110</v>
      </c>
      <c r="B70" s="315" t="s">
        <v>70</v>
      </c>
      <c r="C70" s="315" t="s">
        <v>18</v>
      </c>
      <c r="D70" s="361" t="s">
        <v>604</v>
      </c>
      <c r="E70" s="315" t="s">
        <v>602</v>
      </c>
      <c r="F70" s="315" t="s">
        <v>603</v>
      </c>
      <c r="G70" s="355">
        <v>5</v>
      </c>
      <c r="H70" s="315" t="s">
        <v>28</v>
      </c>
      <c r="I70" s="329">
        <v>0.5</v>
      </c>
      <c r="J70" s="537">
        <f>(4.5+$Y$30)*I70</f>
        <v>4.5</v>
      </c>
      <c r="K70" s="330">
        <f>4.5*I70</f>
        <v>2.25</v>
      </c>
      <c r="L70" s="338">
        <f t="shared" si="13"/>
        <v>3</v>
      </c>
      <c r="M70" s="339">
        <f t="shared" si="14"/>
        <v>1.5</v>
      </c>
      <c r="N70" s="552">
        <v>12</v>
      </c>
      <c r="O70" s="543">
        <v>1</v>
      </c>
      <c r="P70" s="544">
        <v>1</v>
      </c>
      <c r="Q70" s="310">
        <v>0</v>
      </c>
      <c r="R70" s="333">
        <f t="shared" si="19"/>
        <v>0</v>
      </c>
      <c r="S70" s="334">
        <v>0</v>
      </c>
      <c r="T70" s="356">
        <f t="shared" si="15"/>
        <v>6.75</v>
      </c>
      <c r="U70" s="336">
        <f t="shared" si="16"/>
        <v>6.75</v>
      </c>
      <c r="V70" s="334">
        <f t="shared" si="17"/>
        <v>0</v>
      </c>
      <c r="W70" s="357">
        <f t="shared" si="18"/>
        <v>6.75</v>
      </c>
    </row>
    <row r="71" spans="1:28" outlineLevel="2">
      <c r="A71" s="576" t="s">
        <v>110</v>
      </c>
      <c r="B71" s="315" t="s">
        <v>70</v>
      </c>
      <c r="C71" s="361" t="s">
        <v>18</v>
      </c>
      <c r="D71" s="608" t="s">
        <v>908</v>
      </c>
      <c r="E71" s="608" t="s">
        <v>946</v>
      </c>
      <c r="F71" s="608" t="s">
        <v>947</v>
      </c>
      <c r="G71" s="355">
        <v>5</v>
      </c>
      <c r="H71" s="315" t="s">
        <v>28</v>
      </c>
      <c r="I71" s="575">
        <v>0</v>
      </c>
      <c r="J71" s="537">
        <f>(4.5+$Y$30)*I71</f>
        <v>0</v>
      </c>
      <c r="K71" s="330">
        <f>4.5*I71</f>
        <v>0</v>
      </c>
      <c r="L71" s="338">
        <f t="shared" si="13"/>
        <v>0</v>
      </c>
      <c r="M71" s="339">
        <f t="shared" si="14"/>
        <v>0</v>
      </c>
      <c r="N71" s="552">
        <v>12</v>
      </c>
      <c r="O71" s="543">
        <v>1</v>
      </c>
      <c r="P71" s="544">
        <v>1</v>
      </c>
      <c r="Q71" s="310">
        <v>0</v>
      </c>
      <c r="R71" s="333">
        <f t="shared" si="19"/>
        <v>0</v>
      </c>
      <c r="S71" s="334">
        <v>0</v>
      </c>
      <c r="T71" s="356">
        <f t="shared" si="15"/>
        <v>0</v>
      </c>
      <c r="U71" s="336">
        <f t="shared" si="16"/>
        <v>0</v>
      </c>
      <c r="V71" s="334">
        <f t="shared" si="17"/>
        <v>0</v>
      </c>
      <c r="W71" s="357">
        <f t="shared" si="18"/>
        <v>0</v>
      </c>
    </row>
    <row r="72" spans="1:28" outlineLevel="2">
      <c r="A72" s="576" t="s">
        <v>110</v>
      </c>
      <c r="B72" s="315" t="s">
        <v>70</v>
      </c>
      <c r="C72" s="361" t="s">
        <v>18</v>
      </c>
      <c r="D72" s="608" t="s">
        <v>908</v>
      </c>
      <c r="E72" s="608" t="s">
        <v>949</v>
      </c>
      <c r="F72" s="608" t="s">
        <v>948</v>
      </c>
      <c r="G72" s="355">
        <v>5</v>
      </c>
      <c r="H72" s="315" t="s">
        <v>28</v>
      </c>
      <c r="I72" s="575">
        <v>1</v>
      </c>
      <c r="J72" s="537">
        <f>(4.5+$Y$30)*I72</f>
        <v>9</v>
      </c>
      <c r="K72" s="330">
        <f>4.5*I72</f>
        <v>4.5</v>
      </c>
      <c r="L72" s="338">
        <f t="shared" si="13"/>
        <v>6</v>
      </c>
      <c r="M72" s="339">
        <f t="shared" si="14"/>
        <v>3</v>
      </c>
      <c r="N72" s="552">
        <v>12</v>
      </c>
      <c r="O72" s="543">
        <v>1</v>
      </c>
      <c r="P72" s="544">
        <v>1</v>
      </c>
      <c r="Q72" s="310">
        <v>0</v>
      </c>
      <c r="R72" s="333">
        <f t="shared" si="19"/>
        <v>0</v>
      </c>
      <c r="S72" s="334">
        <v>0</v>
      </c>
      <c r="T72" s="356">
        <f t="shared" si="15"/>
        <v>13.5</v>
      </c>
      <c r="U72" s="336">
        <f t="shared" si="16"/>
        <v>13.5</v>
      </c>
      <c r="V72" s="334">
        <f t="shared" si="17"/>
        <v>0</v>
      </c>
      <c r="W72" s="357">
        <f t="shared" si="18"/>
        <v>13.5</v>
      </c>
    </row>
    <row r="73" spans="1:28" outlineLevel="1">
      <c r="A73" s="646" t="s">
        <v>1013</v>
      </c>
      <c r="B73" s="315"/>
      <c r="C73" s="361"/>
      <c r="D73" s="608"/>
      <c r="E73" s="608"/>
      <c r="F73" s="608"/>
      <c r="G73" s="355"/>
      <c r="H73" s="315"/>
      <c r="I73" s="575"/>
      <c r="J73" s="537"/>
      <c r="K73" s="330"/>
      <c r="L73" s="338"/>
      <c r="M73" s="339"/>
      <c r="N73" s="552"/>
      <c r="O73" s="543"/>
      <c r="P73" s="544"/>
      <c r="Q73" s="310"/>
      <c r="R73" s="333"/>
      <c r="S73" s="334"/>
      <c r="T73" s="356"/>
      <c r="U73" s="336">
        <f>SUBTOTAL(9,U41:U72)</f>
        <v>234.43</v>
      </c>
      <c r="V73" s="334">
        <f>SUBTOTAL(9,V41:V72)</f>
        <v>261.22500000000002</v>
      </c>
      <c r="W73" s="357">
        <f>SUBTOTAL(9,W41:W72)</f>
        <v>495.65499999999997</v>
      </c>
    </row>
    <row r="74" spans="1:28" outlineLevel="2">
      <c r="A74" s="354" t="s">
        <v>160</v>
      </c>
      <c r="B74" s="315" t="s">
        <v>9</v>
      </c>
      <c r="C74" s="315" t="s">
        <v>43</v>
      </c>
      <c r="D74" s="315" t="s">
        <v>218</v>
      </c>
      <c r="E74" s="315" t="s">
        <v>219</v>
      </c>
      <c r="F74" s="315" t="s">
        <v>220</v>
      </c>
      <c r="G74" s="355">
        <v>6</v>
      </c>
      <c r="H74" s="315" t="s">
        <v>221</v>
      </c>
      <c r="I74" s="329">
        <v>0.125</v>
      </c>
      <c r="J74" s="329">
        <f>I74*13.5</f>
        <v>1.6875</v>
      </c>
      <c r="K74" s="330">
        <f>I74*4.5</f>
        <v>0.5625</v>
      </c>
      <c r="L74" s="338">
        <f t="shared" ref="L74:L105" si="20">J74*10/3/G74</f>
        <v>0.9375</v>
      </c>
      <c r="M74" s="339">
        <f t="shared" ref="M74:M105" si="21">K74*10/3/G74</f>
        <v>0.3125</v>
      </c>
      <c r="N74" s="552">
        <v>100</v>
      </c>
      <c r="O74" s="548">
        <v>1.5</v>
      </c>
      <c r="P74" s="544">
        <v>5</v>
      </c>
      <c r="Q74" s="554">
        <v>5</v>
      </c>
      <c r="R74" s="543">
        <v>0.33</v>
      </c>
      <c r="S74" s="555">
        <v>0.25</v>
      </c>
      <c r="T74" s="356">
        <f t="shared" ref="T74:T105" si="22">J74*(O74+R74)+K74*(P74+S74)</f>
        <v>6.0412499999999998</v>
      </c>
      <c r="U74" s="336">
        <f t="shared" ref="U74:U105" si="23">J74*O74+K74*P74</f>
        <v>5.34375</v>
      </c>
      <c r="V74" s="334">
        <f t="shared" ref="V74:V105" si="24">J74*R74+K74*S74</f>
        <v>0.69750000000000001</v>
      </c>
      <c r="W74" s="357">
        <f t="shared" ref="W74:W105" si="25">T74</f>
        <v>6.0412499999999998</v>
      </c>
    </row>
    <row r="75" spans="1:28" outlineLevel="2">
      <c r="A75" s="354" t="s">
        <v>160</v>
      </c>
      <c r="B75" s="315" t="s">
        <v>9</v>
      </c>
      <c r="C75" s="315" t="s">
        <v>8</v>
      </c>
      <c r="D75" s="315" t="s">
        <v>459</v>
      </c>
      <c r="E75" s="315" t="s">
        <v>478</v>
      </c>
      <c r="F75" s="315" t="s">
        <v>479</v>
      </c>
      <c r="G75" s="355">
        <v>6</v>
      </c>
      <c r="H75" s="315" t="s">
        <v>32</v>
      </c>
      <c r="I75" s="329">
        <v>0.66669999999999996</v>
      </c>
      <c r="J75" s="329">
        <f>(4.5+$Y$30)*I75</f>
        <v>6.0002999999999993</v>
      </c>
      <c r="K75" s="330">
        <f>9*I75</f>
        <v>6.0002999999999993</v>
      </c>
      <c r="L75" s="338">
        <f t="shared" si="20"/>
        <v>3.3334999999999995</v>
      </c>
      <c r="M75" s="339">
        <f t="shared" si="21"/>
        <v>3.3334999999999995</v>
      </c>
      <c r="N75" s="310">
        <v>0</v>
      </c>
      <c r="O75" s="333">
        <v>0</v>
      </c>
      <c r="P75" s="334">
        <v>0</v>
      </c>
      <c r="Q75" s="552">
        <v>8</v>
      </c>
      <c r="R75" s="543">
        <v>0.2</v>
      </c>
      <c r="S75" s="544">
        <v>0.4</v>
      </c>
      <c r="T75" s="356">
        <f t="shared" si="22"/>
        <v>3.6001799999999999</v>
      </c>
      <c r="U75" s="336">
        <f t="shared" si="23"/>
        <v>0</v>
      </c>
      <c r="V75" s="334">
        <f t="shared" si="24"/>
        <v>3.6001799999999999</v>
      </c>
      <c r="W75" s="357">
        <f t="shared" si="25"/>
        <v>3.6001799999999999</v>
      </c>
    </row>
    <row r="76" spans="1:28" outlineLevel="2">
      <c r="A76" s="354" t="s">
        <v>160</v>
      </c>
      <c r="B76" s="315" t="s">
        <v>9</v>
      </c>
      <c r="C76" s="315" t="s">
        <v>56</v>
      </c>
      <c r="D76" s="315" t="s">
        <v>161</v>
      </c>
      <c r="E76" s="315" t="s">
        <v>162</v>
      </c>
      <c r="F76" s="315" t="s">
        <v>163</v>
      </c>
      <c r="G76" s="355">
        <v>6</v>
      </c>
      <c r="H76" s="315" t="s">
        <v>79</v>
      </c>
      <c r="I76" s="329">
        <v>1</v>
      </c>
      <c r="J76" s="329">
        <v>13.5</v>
      </c>
      <c r="K76" s="330">
        <v>4.5</v>
      </c>
      <c r="L76" s="338">
        <f t="shared" si="20"/>
        <v>7.5</v>
      </c>
      <c r="M76" s="339">
        <f t="shared" si="21"/>
        <v>2.5</v>
      </c>
      <c r="N76" s="310">
        <v>0</v>
      </c>
      <c r="O76" s="333">
        <v>0</v>
      </c>
      <c r="P76" s="334">
        <v>0</v>
      </c>
      <c r="Q76" s="552">
        <v>120</v>
      </c>
      <c r="R76" s="543">
        <v>2</v>
      </c>
      <c r="S76" s="544">
        <v>10</v>
      </c>
      <c r="T76" s="356">
        <f t="shared" si="22"/>
        <v>72</v>
      </c>
      <c r="U76" s="336">
        <f t="shared" si="23"/>
        <v>0</v>
      </c>
      <c r="V76" s="334">
        <f t="shared" si="24"/>
        <v>72</v>
      </c>
      <c r="W76" s="357">
        <f t="shared" si="25"/>
        <v>72</v>
      </c>
    </row>
    <row r="77" spans="1:28" outlineLevel="2">
      <c r="A77" s="326" t="s">
        <v>160</v>
      </c>
      <c r="B77" s="315" t="s">
        <v>9</v>
      </c>
      <c r="C77" s="315" t="s">
        <v>8</v>
      </c>
      <c r="D77" s="315" t="s">
        <v>23</v>
      </c>
      <c r="E77" s="315" t="s">
        <v>5</v>
      </c>
      <c r="F77" s="315" t="s">
        <v>6</v>
      </c>
      <c r="G77" s="355">
        <v>24</v>
      </c>
      <c r="H77" s="315" t="s">
        <v>7</v>
      </c>
      <c r="I77" s="329">
        <v>1</v>
      </c>
      <c r="J77" s="329">
        <f>$Y$29</f>
        <v>1.3149999999999999</v>
      </c>
      <c r="K77" s="330">
        <v>0</v>
      </c>
      <c r="L77" s="338">
        <f t="shared" si="20"/>
        <v>0.18263888888888888</v>
      </c>
      <c r="M77" s="339">
        <f t="shared" si="21"/>
        <v>0</v>
      </c>
      <c r="N77" s="552">
        <v>1</v>
      </c>
      <c r="O77" s="545">
        <f>N77</f>
        <v>1</v>
      </c>
      <c r="P77" s="544">
        <v>0</v>
      </c>
      <c r="Q77" s="552">
        <v>1</v>
      </c>
      <c r="R77" s="545">
        <f>Q77</f>
        <v>1</v>
      </c>
      <c r="S77" s="544">
        <v>0</v>
      </c>
      <c r="T77" s="356">
        <f t="shared" si="22"/>
        <v>2.63</v>
      </c>
      <c r="U77" s="336">
        <f t="shared" si="23"/>
        <v>1.3149999999999999</v>
      </c>
      <c r="V77" s="334">
        <f t="shared" si="24"/>
        <v>1.3149999999999999</v>
      </c>
      <c r="W77" s="357">
        <f t="shared" si="25"/>
        <v>2.63</v>
      </c>
      <c r="AB77" s="68"/>
    </row>
    <row r="78" spans="1:28" outlineLevel="2">
      <c r="A78" s="326" t="s">
        <v>160</v>
      </c>
      <c r="B78" s="315" t="s">
        <v>9</v>
      </c>
      <c r="C78" s="315" t="s">
        <v>8</v>
      </c>
      <c r="D78" s="315" t="s">
        <v>29</v>
      </c>
      <c r="E78" s="315" t="s">
        <v>30</v>
      </c>
      <c r="F78" s="315" t="s">
        <v>31</v>
      </c>
      <c r="G78" s="355">
        <v>12</v>
      </c>
      <c r="H78" s="315" t="s">
        <v>32</v>
      </c>
      <c r="I78" s="329">
        <v>1</v>
      </c>
      <c r="J78" s="329">
        <f>$Y$27</f>
        <v>0.1</v>
      </c>
      <c r="K78" s="330">
        <v>0</v>
      </c>
      <c r="L78" s="338">
        <f t="shared" si="20"/>
        <v>2.7777777777777776E-2</v>
      </c>
      <c r="M78" s="339">
        <f t="shared" si="21"/>
        <v>0</v>
      </c>
      <c r="N78" s="558">
        <v>2</v>
      </c>
      <c r="O78" s="563">
        <f>N78</f>
        <v>2</v>
      </c>
      <c r="P78" s="561">
        <v>0</v>
      </c>
      <c r="Q78" s="559">
        <v>0</v>
      </c>
      <c r="R78" s="563">
        <f>Q78</f>
        <v>0</v>
      </c>
      <c r="S78" s="561">
        <v>0</v>
      </c>
      <c r="T78" s="356">
        <f t="shared" si="22"/>
        <v>0.2</v>
      </c>
      <c r="U78" s="336">
        <f t="shared" si="23"/>
        <v>0.2</v>
      </c>
      <c r="V78" s="334">
        <f t="shared" si="24"/>
        <v>0</v>
      </c>
      <c r="W78" s="357">
        <f t="shared" si="25"/>
        <v>0.2</v>
      </c>
    </row>
    <row r="79" spans="1:28" outlineLevel="2">
      <c r="A79" s="576" t="s">
        <v>160</v>
      </c>
      <c r="B79" s="315" t="s">
        <v>9</v>
      </c>
      <c r="C79" s="361" t="s">
        <v>8</v>
      </c>
      <c r="D79" s="565" t="s">
        <v>908</v>
      </c>
      <c r="E79" s="565" t="s">
        <v>909</v>
      </c>
      <c r="F79" s="565" t="s">
        <v>957</v>
      </c>
      <c r="G79" s="355">
        <v>6</v>
      </c>
      <c r="H79" s="315" t="s">
        <v>32</v>
      </c>
      <c r="I79" s="575">
        <v>0.5</v>
      </c>
      <c r="J79" s="537">
        <f>(9+$Y$30)*I79</f>
        <v>6.75</v>
      </c>
      <c r="K79" s="567">
        <f>4.5*I79</f>
        <v>2.25</v>
      </c>
      <c r="L79" s="338">
        <f t="shared" si="20"/>
        <v>3.75</v>
      </c>
      <c r="M79" s="339">
        <f t="shared" si="21"/>
        <v>1.25</v>
      </c>
      <c r="N79" s="310">
        <v>0</v>
      </c>
      <c r="O79" s="333">
        <v>0</v>
      </c>
      <c r="P79" s="334">
        <v>0</v>
      </c>
      <c r="Q79" s="559">
        <v>8</v>
      </c>
      <c r="R79" s="563">
        <v>0.2</v>
      </c>
      <c r="S79" s="561">
        <v>0.4</v>
      </c>
      <c r="T79" s="356">
        <f t="shared" si="22"/>
        <v>2.25</v>
      </c>
      <c r="U79" s="336">
        <f t="shared" si="23"/>
        <v>0</v>
      </c>
      <c r="V79" s="334">
        <f t="shared" si="24"/>
        <v>2.25</v>
      </c>
      <c r="W79" s="357">
        <f t="shared" si="25"/>
        <v>2.25</v>
      </c>
    </row>
    <row r="80" spans="1:28" outlineLevel="2">
      <c r="A80" s="576" t="s">
        <v>160</v>
      </c>
      <c r="B80" s="315" t="s">
        <v>9</v>
      </c>
      <c r="C80" s="361" t="s">
        <v>8</v>
      </c>
      <c r="D80" s="565" t="s">
        <v>908</v>
      </c>
      <c r="E80" s="565" t="s">
        <v>910</v>
      </c>
      <c r="F80" s="565" t="s">
        <v>958</v>
      </c>
      <c r="G80" s="355">
        <v>6</v>
      </c>
      <c r="H80" s="315" t="s">
        <v>32</v>
      </c>
      <c r="I80" s="575">
        <v>0.75</v>
      </c>
      <c r="J80" s="537">
        <f>(9+$Y$30)*I80</f>
        <v>10.125</v>
      </c>
      <c r="K80" s="567">
        <f>4.5*I80</f>
        <v>3.375</v>
      </c>
      <c r="L80" s="338">
        <f t="shared" si="20"/>
        <v>5.625</v>
      </c>
      <c r="M80" s="339">
        <f t="shared" si="21"/>
        <v>1.875</v>
      </c>
      <c r="N80" s="310">
        <v>0</v>
      </c>
      <c r="O80" s="333">
        <v>0</v>
      </c>
      <c r="P80" s="334">
        <v>0</v>
      </c>
      <c r="Q80" s="559">
        <v>8</v>
      </c>
      <c r="R80" s="563">
        <v>0.2</v>
      </c>
      <c r="S80" s="561">
        <v>0.4</v>
      </c>
      <c r="T80" s="356">
        <f t="shared" si="22"/>
        <v>3.375</v>
      </c>
      <c r="U80" s="336">
        <f t="shared" si="23"/>
        <v>0</v>
      </c>
      <c r="V80" s="334">
        <f t="shared" si="24"/>
        <v>3.375</v>
      </c>
      <c r="W80" s="357">
        <f t="shared" si="25"/>
        <v>3.375</v>
      </c>
    </row>
    <row r="81" spans="1:27" outlineLevel="2">
      <c r="A81" s="576" t="s">
        <v>160</v>
      </c>
      <c r="B81" s="315" t="s">
        <v>9</v>
      </c>
      <c r="C81" s="361" t="s">
        <v>8</v>
      </c>
      <c r="D81" s="565" t="s">
        <v>908</v>
      </c>
      <c r="E81" s="565" t="s">
        <v>911</v>
      </c>
      <c r="F81" s="565" t="s">
        <v>959</v>
      </c>
      <c r="G81" s="355">
        <v>6</v>
      </c>
      <c r="H81" s="315" t="s">
        <v>32</v>
      </c>
      <c r="I81" s="575">
        <v>1</v>
      </c>
      <c r="J81" s="537">
        <f>(4.5+$Y$30)*I81</f>
        <v>9</v>
      </c>
      <c r="K81" s="567">
        <f>9*I81</f>
        <v>9</v>
      </c>
      <c r="L81" s="338">
        <f t="shared" si="20"/>
        <v>5</v>
      </c>
      <c r="M81" s="339">
        <f t="shared" si="21"/>
        <v>5</v>
      </c>
      <c r="N81" s="310">
        <v>0</v>
      </c>
      <c r="O81" s="333">
        <v>0</v>
      </c>
      <c r="P81" s="334">
        <v>0</v>
      </c>
      <c r="Q81" s="559">
        <v>8</v>
      </c>
      <c r="R81" s="563">
        <v>0.2</v>
      </c>
      <c r="S81" s="561">
        <v>0.4</v>
      </c>
      <c r="T81" s="356">
        <f t="shared" si="22"/>
        <v>5.4</v>
      </c>
      <c r="U81" s="336">
        <f t="shared" si="23"/>
        <v>0</v>
      </c>
      <c r="V81" s="334">
        <f t="shared" si="24"/>
        <v>5.4</v>
      </c>
      <c r="W81" s="357">
        <f t="shared" si="25"/>
        <v>5.4</v>
      </c>
      <c r="X81" s="45"/>
      <c r="Y81" s="45"/>
      <c r="Z81" s="173"/>
      <c r="AA81" s="68"/>
    </row>
    <row r="82" spans="1:27" outlineLevel="2">
      <c r="A82" s="354" t="s">
        <v>160</v>
      </c>
      <c r="B82" s="315" t="s">
        <v>75</v>
      </c>
      <c r="C82" s="315" t="s">
        <v>43</v>
      </c>
      <c r="D82" s="315" t="s">
        <v>218</v>
      </c>
      <c r="E82" s="315" t="s">
        <v>219</v>
      </c>
      <c r="F82" s="315" t="s">
        <v>220</v>
      </c>
      <c r="G82" s="355">
        <v>6</v>
      </c>
      <c r="H82" s="315" t="s">
        <v>221</v>
      </c>
      <c r="I82" s="329">
        <v>0.125</v>
      </c>
      <c r="J82" s="329">
        <f>I82*13.5</f>
        <v>1.6875</v>
      </c>
      <c r="K82" s="330">
        <f>I82*4.5</f>
        <v>0.5625</v>
      </c>
      <c r="L82" s="338">
        <f t="shared" si="20"/>
        <v>0.9375</v>
      </c>
      <c r="M82" s="339">
        <f t="shared" si="21"/>
        <v>0.3125</v>
      </c>
      <c r="N82" s="559">
        <v>20</v>
      </c>
      <c r="O82" s="563">
        <v>0.5</v>
      </c>
      <c r="P82" s="561">
        <v>1</v>
      </c>
      <c r="Q82" s="559">
        <v>5</v>
      </c>
      <c r="R82" s="543">
        <v>0.17</v>
      </c>
      <c r="S82" s="561">
        <v>0.25</v>
      </c>
      <c r="T82" s="356">
        <f t="shared" si="22"/>
        <v>1.83375</v>
      </c>
      <c r="U82" s="336">
        <f t="shared" si="23"/>
        <v>1.40625</v>
      </c>
      <c r="V82" s="334">
        <f t="shared" si="24"/>
        <v>0.42750000000000005</v>
      </c>
      <c r="W82" s="357">
        <f t="shared" si="25"/>
        <v>1.83375</v>
      </c>
    </row>
    <row r="83" spans="1:27" outlineLevel="2">
      <c r="A83" s="354" t="s">
        <v>160</v>
      </c>
      <c r="B83" s="315" t="s">
        <v>75</v>
      </c>
      <c r="C83" s="315" t="s">
        <v>8</v>
      </c>
      <c r="D83" s="315" t="s">
        <v>459</v>
      </c>
      <c r="E83" s="315" t="s">
        <v>478</v>
      </c>
      <c r="F83" s="315" t="s">
        <v>479</v>
      </c>
      <c r="G83" s="355">
        <v>6</v>
      </c>
      <c r="H83" s="315" t="s">
        <v>32</v>
      </c>
      <c r="I83" s="329">
        <v>0.66669999999999996</v>
      </c>
      <c r="J83" s="329">
        <f>(4.5+$Y$30)*I83</f>
        <v>6.0002999999999993</v>
      </c>
      <c r="K83" s="330">
        <f>9*I83</f>
        <v>6.0002999999999993</v>
      </c>
      <c r="L83" s="338">
        <f t="shared" si="20"/>
        <v>3.3334999999999995</v>
      </c>
      <c r="M83" s="339">
        <f t="shared" si="21"/>
        <v>3.3334999999999995</v>
      </c>
      <c r="N83" s="310">
        <v>0</v>
      </c>
      <c r="O83" s="333">
        <v>0</v>
      </c>
      <c r="P83" s="334">
        <v>0</v>
      </c>
      <c r="Q83" s="552">
        <v>8</v>
      </c>
      <c r="R83" s="543">
        <v>0.2</v>
      </c>
      <c r="S83" s="544">
        <v>0.4</v>
      </c>
      <c r="T83" s="356">
        <f t="shared" si="22"/>
        <v>3.6001799999999999</v>
      </c>
      <c r="U83" s="336">
        <f t="shared" si="23"/>
        <v>0</v>
      </c>
      <c r="V83" s="334">
        <f t="shared" si="24"/>
        <v>3.6001799999999999</v>
      </c>
      <c r="W83" s="357">
        <f t="shared" si="25"/>
        <v>3.6001799999999999</v>
      </c>
    </row>
    <row r="84" spans="1:27" outlineLevel="2">
      <c r="A84" s="354" t="s">
        <v>160</v>
      </c>
      <c r="B84" s="315" t="s">
        <v>75</v>
      </c>
      <c r="C84" s="315" t="s">
        <v>18</v>
      </c>
      <c r="D84" s="315" t="s">
        <v>161</v>
      </c>
      <c r="E84" s="315" t="s">
        <v>162</v>
      </c>
      <c r="F84" s="315" t="s">
        <v>163</v>
      </c>
      <c r="G84" s="355">
        <v>6</v>
      </c>
      <c r="H84" s="315" t="s">
        <v>79</v>
      </c>
      <c r="I84" s="329">
        <v>1</v>
      </c>
      <c r="J84" s="329">
        <v>13.5</v>
      </c>
      <c r="K84" s="330">
        <v>4.5</v>
      </c>
      <c r="L84" s="338">
        <f t="shared" si="20"/>
        <v>7.5</v>
      </c>
      <c r="M84" s="339">
        <f t="shared" si="21"/>
        <v>2.5</v>
      </c>
      <c r="N84" s="559">
        <v>24</v>
      </c>
      <c r="O84" s="563">
        <v>0.5</v>
      </c>
      <c r="P84" s="544">
        <v>2</v>
      </c>
      <c r="Q84" s="310">
        <v>0</v>
      </c>
      <c r="R84" s="333">
        <v>0</v>
      </c>
      <c r="S84" s="334">
        <v>0</v>
      </c>
      <c r="T84" s="356">
        <f t="shared" si="22"/>
        <v>15.75</v>
      </c>
      <c r="U84" s="336">
        <f t="shared" si="23"/>
        <v>15.75</v>
      </c>
      <c r="V84" s="334">
        <f t="shared" si="24"/>
        <v>0</v>
      </c>
      <c r="W84" s="357">
        <f t="shared" si="25"/>
        <v>15.75</v>
      </c>
    </row>
    <row r="85" spans="1:27" outlineLevel="2">
      <c r="A85" s="354" t="s">
        <v>160</v>
      </c>
      <c r="B85" s="315" t="s">
        <v>75</v>
      </c>
      <c r="C85" s="315" t="s">
        <v>22</v>
      </c>
      <c r="D85" s="315" t="s">
        <v>164</v>
      </c>
      <c r="E85" s="315" t="s">
        <v>165</v>
      </c>
      <c r="F85" s="315" t="s">
        <v>166</v>
      </c>
      <c r="G85" s="355">
        <v>6</v>
      </c>
      <c r="H85" s="315" t="s">
        <v>79</v>
      </c>
      <c r="I85" s="329">
        <v>0.4</v>
      </c>
      <c r="J85" s="329">
        <f>9*I85</f>
        <v>3.6</v>
      </c>
      <c r="K85" s="330">
        <f>9*I85</f>
        <v>3.6</v>
      </c>
      <c r="L85" s="338">
        <f t="shared" si="20"/>
        <v>2</v>
      </c>
      <c r="M85" s="339">
        <f t="shared" si="21"/>
        <v>2</v>
      </c>
      <c r="N85" s="552">
        <v>20</v>
      </c>
      <c r="O85" s="543">
        <v>0.5</v>
      </c>
      <c r="P85" s="544">
        <v>1</v>
      </c>
      <c r="Q85" s="310">
        <v>0</v>
      </c>
      <c r="R85" s="333">
        <v>0</v>
      </c>
      <c r="S85" s="334">
        <v>0</v>
      </c>
      <c r="T85" s="356">
        <f t="shared" si="22"/>
        <v>5.4</v>
      </c>
      <c r="U85" s="336">
        <f t="shared" si="23"/>
        <v>5.4</v>
      </c>
      <c r="V85" s="334">
        <f t="shared" si="24"/>
        <v>0</v>
      </c>
      <c r="W85" s="357">
        <f t="shared" si="25"/>
        <v>5.4</v>
      </c>
    </row>
    <row r="86" spans="1:27" outlineLevel="2">
      <c r="A86" s="354" t="s">
        <v>160</v>
      </c>
      <c r="B86" s="315" t="s">
        <v>75</v>
      </c>
      <c r="C86" s="315" t="s">
        <v>22</v>
      </c>
      <c r="D86" s="315" t="s">
        <v>170</v>
      </c>
      <c r="E86" s="315" t="s">
        <v>171</v>
      </c>
      <c r="F86" s="315" t="s">
        <v>172</v>
      </c>
      <c r="G86" s="355">
        <v>6</v>
      </c>
      <c r="H86" s="315" t="s">
        <v>13</v>
      </c>
      <c r="I86" s="329">
        <v>1</v>
      </c>
      <c r="J86" s="329">
        <v>13.5</v>
      </c>
      <c r="K86" s="330">
        <v>4.5</v>
      </c>
      <c r="L86" s="338">
        <f t="shared" si="20"/>
        <v>7.5</v>
      </c>
      <c r="M86" s="339">
        <f t="shared" si="21"/>
        <v>2.5</v>
      </c>
      <c r="N86" s="552">
        <v>30</v>
      </c>
      <c r="O86" s="543">
        <v>1</v>
      </c>
      <c r="P86" s="544">
        <v>2</v>
      </c>
      <c r="Q86" s="310">
        <v>0</v>
      </c>
      <c r="R86" s="333">
        <v>0</v>
      </c>
      <c r="S86" s="334">
        <v>0</v>
      </c>
      <c r="T86" s="356">
        <f t="shared" si="22"/>
        <v>22.5</v>
      </c>
      <c r="U86" s="336">
        <f t="shared" si="23"/>
        <v>22.5</v>
      </c>
      <c r="V86" s="334">
        <f t="shared" si="24"/>
        <v>0</v>
      </c>
      <c r="W86" s="357">
        <f t="shared" si="25"/>
        <v>22.5</v>
      </c>
      <c r="X86" s="54"/>
    </row>
    <row r="87" spans="1:27" outlineLevel="2">
      <c r="A87" s="354" t="s">
        <v>160</v>
      </c>
      <c r="B87" s="315" t="s">
        <v>75</v>
      </c>
      <c r="C87" s="315" t="s">
        <v>56</v>
      </c>
      <c r="D87" s="315" t="s">
        <v>173</v>
      </c>
      <c r="E87" s="315" t="s">
        <v>174</v>
      </c>
      <c r="F87" s="315" t="s">
        <v>175</v>
      </c>
      <c r="G87" s="355">
        <v>6</v>
      </c>
      <c r="H87" s="315" t="s">
        <v>13</v>
      </c>
      <c r="I87" s="329">
        <v>1</v>
      </c>
      <c r="J87" s="329">
        <v>13.5</v>
      </c>
      <c r="K87" s="330">
        <v>4.5</v>
      </c>
      <c r="L87" s="338">
        <f t="shared" si="20"/>
        <v>7.5</v>
      </c>
      <c r="M87" s="339">
        <f t="shared" si="21"/>
        <v>2.5</v>
      </c>
      <c r="N87" s="310">
        <v>0</v>
      </c>
      <c r="O87" s="333">
        <v>0</v>
      </c>
      <c r="P87" s="334">
        <v>0</v>
      </c>
      <c r="Q87" s="677">
        <v>18</v>
      </c>
      <c r="R87" s="543">
        <v>1</v>
      </c>
      <c r="S87" s="674">
        <v>2</v>
      </c>
      <c r="T87" s="356">
        <f t="shared" si="22"/>
        <v>22.5</v>
      </c>
      <c r="U87" s="336">
        <f t="shared" si="23"/>
        <v>0</v>
      </c>
      <c r="V87" s="334">
        <f t="shared" si="24"/>
        <v>22.5</v>
      </c>
      <c r="W87" s="357">
        <f t="shared" si="25"/>
        <v>22.5</v>
      </c>
      <c r="X87" s="54"/>
    </row>
    <row r="88" spans="1:27" outlineLevel="2">
      <c r="A88" s="354" t="s">
        <v>160</v>
      </c>
      <c r="B88" s="315" t="s">
        <v>75</v>
      </c>
      <c r="C88" s="315" t="s">
        <v>56</v>
      </c>
      <c r="D88" s="315" t="s">
        <v>176</v>
      </c>
      <c r="E88" s="315" t="s">
        <v>177</v>
      </c>
      <c r="F88" s="315" t="s">
        <v>178</v>
      </c>
      <c r="G88" s="355">
        <v>6</v>
      </c>
      <c r="H88" s="315" t="s">
        <v>13</v>
      </c>
      <c r="I88" s="329">
        <v>1</v>
      </c>
      <c r="J88" s="329">
        <v>13.5</v>
      </c>
      <c r="K88" s="330">
        <v>4.5</v>
      </c>
      <c r="L88" s="338">
        <f t="shared" si="20"/>
        <v>7.5</v>
      </c>
      <c r="M88" s="339">
        <f t="shared" si="21"/>
        <v>2.5</v>
      </c>
      <c r="N88" s="310" t="s">
        <v>912</v>
      </c>
      <c r="O88" s="333">
        <v>0</v>
      </c>
      <c r="P88" s="334">
        <v>0</v>
      </c>
      <c r="Q88" s="677">
        <v>15</v>
      </c>
      <c r="R88" s="543">
        <v>1</v>
      </c>
      <c r="S88" s="674">
        <v>1</v>
      </c>
      <c r="T88" s="356">
        <f t="shared" si="22"/>
        <v>18</v>
      </c>
      <c r="U88" s="336">
        <f t="shared" si="23"/>
        <v>0</v>
      </c>
      <c r="V88" s="334">
        <f t="shared" si="24"/>
        <v>18</v>
      </c>
      <c r="W88" s="357">
        <f t="shared" si="25"/>
        <v>18</v>
      </c>
    </row>
    <row r="89" spans="1:27" outlineLevel="2">
      <c r="A89" s="354" t="s">
        <v>160</v>
      </c>
      <c r="B89" s="315" t="s">
        <v>75</v>
      </c>
      <c r="C89" s="315" t="s">
        <v>38</v>
      </c>
      <c r="D89" s="315" t="s">
        <v>179</v>
      </c>
      <c r="E89" s="315" t="s">
        <v>180</v>
      </c>
      <c r="F89" s="315" t="s">
        <v>181</v>
      </c>
      <c r="G89" s="355">
        <v>6</v>
      </c>
      <c r="H89" s="315" t="s">
        <v>13</v>
      </c>
      <c r="I89" s="329">
        <v>1</v>
      </c>
      <c r="J89" s="329">
        <v>9</v>
      </c>
      <c r="K89" s="330">
        <v>9</v>
      </c>
      <c r="L89" s="338">
        <f t="shared" si="20"/>
        <v>5</v>
      </c>
      <c r="M89" s="339">
        <f t="shared" si="21"/>
        <v>5</v>
      </c>
      <c r="N89" s="310">
        <v>0</v>
      </c>
      <c r="O89" s="333">
        <v>0</v>
      </c>
      <c r="P89" s="334">
        <v>0</v>
      </c>
      <c r="Q89" s="552">
        <v>24</v>
      </c>
      <c r="R89" s="563">
        <v>1</v>
      </c>
      <c r="S89" s="544">
        <v>2</v>
      </c>
      <c r="T89" s="356">
        <f t="shared" si="22"/>
        <v>27</v>
      </c>
      <c r="U89" s="336">
        <f t="shared" si="23"/>
        <v>0</v>
      </c>
      <c r="V89" s="334">
        <f t="shared" si="24"/>
        <v>27</v>
      </c>
      <c r="W89" s="357">
        <f t="shared" si="25"/>
        <v>27</v>
      </c>
    </row>
    <row r="90" spans="1:27" outlineLevel="2">
      <c r="A90" s="354" t="s">
        <v>160</v>
      </c>
      <c r="B90" s="315" t="s">
        <v>75</v>
      </c>
      <c r="C90" s="315" t="s">
        <v>38</v>
      </c>
      <c r="D90" s="315" t="s">
        <v>182</v>
      </c>
      <c r="E90" s="315" t="s">
        <v>183</v>
      </c>
      <c r="F90" s="315" t="s">
        <v>184</v>
      </c>
      <c r="G90" s="355">
        <v>6</v>
      </c>
      <c r="H90" s="315" t="s">
        <v>13</v>
      </c>
      <c r="I90" s="329">
        <v>1</v>
      </c>
      <c r="J90" s="329">
        <v>13.5</v>
      </c>
      <c r="K90" s="330">
        <v>4.5</v>
      </c>
      <c r="L90" s="338">
        <f t="shared" si="20"/>
        <v>7.5</v>
      </c>
      <c r="M90" s="339">
        <f t="shared" si="21"/>
        <v>2.5</v>
      </c>
      <c r="N90" s="310">
        <v>0</v>
      </c>
      <c r="O90" s="333">
        <v>0</v>
      </c>
      <c r="P90" s="334">
        <v>0</v>
      </c>
      <c r="Q90" s="552">
        <v>24</v>
      </c>
      <c r="R90" s="543">
        <v>1</v>
      </c>
      <c r="S90" s="544">
        <v>2</v>
      </c>
      <c r="T90" s="356">
        <f t="shared" si="22"/>
        <v>22.5</v>
      </c>
      <c r="U90" s="336">
        <f t="shared" si="23"/>
        <v>0</v>
      </c>
      <c r="V90" s="334">
        <f t="shared" si="24"/>
        <v>22.5</v>
      </c>
      <c r="W90" s="357">
        <f t="shared" si="25"/>
        <v>22.5</v>
      </c>
    </row>
    <row r="91" spans="1:27" outlineLevel="2">
      <c r="A91" s="354" t="s">
        <v>160</v>
      </c>
      <c r="B91" s="315" t="s">
        <v>75</v>
      </c>
      <c r="C91" s="315" t="s">
        <v>38</v>
      </c>
      <c r="D91" s="315" t="s">
        <v>185</v>
      </c>
      <c r="E91" s="315" t="s">
        <v>186</v>
      </c>
      <c r="F91" s="315" t="s">
        <v>187</v>
      </c>
      <c r="G91" s="355">
        <v>6</v>
      </c>
      <c r="H91" s="315" t="s">
        <v>13</v>
      </c>
      <c r="I91" s="329">
        <v>1</v>
      </c>
      <c r="J91" s="329">
        <v>13.5</v>
      </c>
      <c r="K91" s="330">
        <v>4.5</v>
      </c>
      <c r="L91" s="338">
        <f t="shared" si="20"/>
        <v>7.5</v>
      </c>
      <c r="M91" s="339">
        <f t="shared" si="21"/>
        <v>2.5</v>
      </c>
      <c r="N91" s="310">
        <v>0</v>
      </c>
      <c r="O91" s="333">
        <v>0</v>
      </c>
      <c r="P91" s="334">
        <v>0</v>
      </c>
      <c r="Q91" s="552">
        <v>24</v>
      </c>
      <c r="R91" s="543">
        <v>1</v>
      </c>
      <c r="S91" s="544">
        <v>2</v>
      </c>
      <c r="T91" s="356">
        <f t="shared" si="22"/>
        <v>22.5</v>
      </c>
      <c r="U91" s="336">
        <f t="shared" si="23"/>
        <v>0</v>
      </c>
      <c r="V91" s="334">
        <f t="shared" si="24"/>
        <v>22.5</v>
      </c>
      <c r="W91" s="357">
        <f t="shared" si="25"/>
        <v>22.5</v>
      </c>
    </row>
    <row r="92" spans="1:27" outlineLevel="2">
      <c r="A92" s="354" t="s">
        <v>160</v>
      </c>
      <c r="B92" s="315" t="s">
        <v>75</v>
      </c>
      <c r="C92" s="315" t="s">
        <v>22</v>
      </c>
      <c r="D92" s="315" t="s">
        <v>188</v>
      </c>
      <c r="E92" s="315" t="s">
        <v>189</v>
      </c>
      <c r="F92" s="315" t="s">
        <v>190</v>
      </c>
      <c r="G92" s="355">
        <v>6</v>
      </c>
      <c r="H92" s="315" t="s">
        <v>13</v>
      </c>
      <c r="I92" s="329">
        <v>1</v>
      </c>
      <c r="J92" s="329">
        <v>13.5</v>
      </c>
      <c r="K92" s="330">
        <v>4.5</v>
      </c>
      <c r="L92" s="338">
        <f t="shared" si="20"/>
        <v>7.5</v>
      </c>
      <c r="M92" s="339">
        <f t="shared" si="21"/>
        <v>2.5</v>
      </c>
      <c r="N92" s="552">
        <v>27</v>
      </c>
      <c r="O92" s="543">
        <v>1</v>
      </c>
      <c r="P92" s="544">
        <v>3</v>
      </c>
      <c r="Q92" s="310">
        <v>0</v>
      </c>
      <c r="R92" s="333">
        <v>0</v>
      </c>
      <c r="S92" s="334">
        <v>0</v>
      </c>
      <c r="T92" s="356">
        <f t="shared" si="22"/>
        <v>27</v>
      </c>
      <c r="U92" s="336">
        <f t="shared" si="23"/>
        <v>27</v>
      </c>
      <c r="V92" s="334">
        <f t="shared" si="24"/>
        <v>0</v>
      </c>
      <c r="W92" s="357">
        <f t="shared" si="25"/>
        <v>27</v>
      </c>
    </row>
    <row r="93" spans="1:27" outlineLevel="2">
      <c r="A93" s="354" t="s">
        <v>160</v>
      </c>
      <c r="B93" s="315" t="s">
        <v>75</v>
      </c>
      <c r="C93" s="315" t="s">
        <v>38</v>
      </c>
      <c r="D93" s="315" t="s">
        <v>191</v>
      </c>
      <c r="E93" s="315" t="s">
        <v>192</v>
      </c>
      <c r="F93" s="315" t="s">
        <v>193</v>
      </c>
      <c r="G93" s="355">
        <v>6</v>
      </c>
      <c r="H93" s="315" t="s">
        <v>13</v>
      </c>
      <c r="I93" s="329">
        <v>1</v>
      </c>
      <c r="J93" s="329">
        <v>13.5</v>
      </c>
      <c r="K93" s="330">
        <v>4.5</v>
      </c>
      <c r="L93" s="338">
        <f t="shared" si="20"/>
        <v>7.5</v>
      </c>
      <c r="M93" s="339">
        <f t="shared" si="21"/>
        <v>2.5</v>
      </c>
      <c r="N93" s="310">
        <v>0</v>
      </c>
      <c r="O93" s="333">
        <v>0</v>
      </c>
      <c r="P93" s="334">
        <v>0</v>
      </c>
      <c r="Q93" s="552">
        <v>24</v>
      </c>
      <c r="R93" s="543">
        <v>1</v>
      </c>
      <c r="S93" s="544">
        <v>2</v>
      </c>
      <c r="T93" s="356">
        <f t="shared" si="22"/>
        <v>22.5</v>
      </c>
      <c r="U93" s="336">
        <f t="shared" si="23"/>
        <v>0</v>
      </c>
      <c r="V93" s="334">
        <f t="shared" si="24"/>
        <v>22.5</v>
      </c>
      <c r="W93" s="357">
        <f t="shared" si="25"/>
        <v>22.5</v>
      </c>
    </row>
    <row r="94" spans="1:27" outlineLevel="2">
      <c r="A94" s="354" t="s">
        <v>160</v>
      </c>
      <c r="B94" s="315" t="s">
        <v>75</v>
      </c>
      <c r="C94" s="315" t="s">
        <v>38</v>
      </c>
      <c r="D94" s="315" t="s">
        <v>194</v>
      </c>
      <c r="E94" s="315" t="s">
        <v>195</v>
      </c>
      <c r="F94" s="315" t="s">
        <v>196</v>
      </c>
      <c r="G94" s="355">
        <v>6</v>
      </c>
      <c r="H94" s="315" t="s">
        <v>13</v>
      </c>
      <c r="I94" s="329">
        <v>1</v>
      </c>
      <c r="J94" s="329">
        <v>13.5</v>
      </c>
      <c r="K94" s="330">
        <v>4.5</v>
      </c>
      <c r="L94" s="338">
        <f t="shared" si="20"/>
        <v>7.5</v>
      </c>
      <c r="M94" s="339">
        <f t="shared" si="21"/>
        <v>2.5</v>
      </c>
      <c r="N94" s="310">
        <v>0</v>
      </c>
      <c r="O94" s="333">
        <v>0</v>
      </c>
      <c r="P94" s="334">
        <v>0</v>
      </c>
      <c r="Q94" s="677">
        <v>18</v>
      </c>
      <c r="R94" s="543">
        <v>1</v>
      </c>
      <c r="S94" s="674">
        <v>2</v>
      </c>
      <c r="T94" s="356">
        <f t="shared" si="22"/>
        <v>22.5</v>
      </c>
      <c r="U94" s="336">
        <f t="shared" si="23"/>
        <v>0</v>
      </c>
      <c r="V94" s="334">
        <f t="shared" si="24"/>
        <v>22.5</v>
      </c>
      <c r="W94" s="357">
        <f t="shared" si="25"/>
        <v>22.5</v>
      </c>
    </row>
    <row r="95" spans="1:27" outlineLevel="2">
      <c r="A95" s="354" t="s">
        <v>160</v>
      </c>
      <c r="B95" s="315" t="s">
        <v>75</v>
      </c>
      <c r="C95" s="315" t="s">
        <v>8</v>
      </c>
      <c r="D95" s="315" t="s">
        <v>197</v>
      </c>
      <c r="E95" s="315" t="s">
        <v>5</v>
      </c>
      <c r="F95" s="315" t="s">
        <v>6</v>
      </c>
      <c r="G95" s="355">
        <v>24</v>
      </c>
      <c r="H95" s="315" t="s">
        <v>7</v>
      </c>
      <c r="I95" s="329">
        <v>1</v>
      </c>
      <c r="J95" s="329">
        <f>$Y$29</f>
        <v>1.3149999999999999</v>
      </c>
      <c r="K95" s="330">
        <v>0</v>
      </c>
      <c r="L95" s="338">
        <f t="shared" si="20"/>
        <v>0.18263888888888888</v>
      </c>
      <c r="M95" s="339">
        <f t="shared" si="21"/>
        <v>0</v>
      </c>
      <c r="N95" s="552">
        <v>7</v>
      </c>
      <c r="O95" s="545">
        <f>N95</f>
        <v>7</v>
      </c>
      <c r="P95" s="544">
        <v>0</v>
      </c>
      <c r="Q95" s="552">
        <v>7</v>
      </c>
      <c r="R95" s="545">
        <f>Q95</f>
        <v>7</v>
      </c>
      <c r="S95" s="544">
        <v>0</v>
      </c>
      <c r="T95" s="356">
        <f t="shared" si="22"/>
        <v>18.41</v>
      </c>
      <c r="U95" s="336">
        <f t="shared" si="23"/>
        <v>9.2050000000000001</v>
      </c>
      <c r="V95" s="334">
        <f t="shared" si="24"/>
        <v>9.2050000000000001</v>
      </c>
      <c r="W95" s="357">
        <f t="shared" si="25"/>
        <v>18.41</v>
      </c>
    </row>
    <row r="96" spans="1:27" outlineLevel="2">
      <c r="A96" s="354" t="s">
        <v>160</v>
      </c>
      <c r="B96" s="315" t="s">
        <v>75</v>
      </c>
      <c r="C96" s="315" t="s">
        <v>97</v>
      </c>
      <c r="D96" s="315" t="s">
        <v>202</v>
      </c>
      <c r="E96" s="315" t="s">
        <v>203</v>
      </c>
      <c r="F96" s="315" t="s">
        <v>204</v>
      </c>
      <c r="G96" s="355">
        <v>6</v>
      </c>
      <c r="H96" s="315" t="s">
        <v>96</v>
      </c>
      <c r="I96" s="329">
        <v>1</v>
      </c>
      <c r="J96" s="329">
        <f>(9+$Y$30)*I96</f>
        <v>13.5</v>
      </c>
      <c r="K96" s="330">
        <v>4.5</v>
      </c>
      <c r="L96" s="338">
        <f t="shared" si="20"/>
        <v>7.5</v>
      </c>
      <c r="M96" s="339">
        <f t="shared" si="21"/>
        <v>2.5</v>
      </c>
      <c r="N96" s="559">
        <v>15</v>
      </c>
      <c r="O96" s="563">
        <v>0.75</v>
      </c>
      <c r="P96" s="561">
        <v>0.75</v>
      </c>
      <c r="Q96" s="310">
        <v>0</v>
      </c>
      <c r="R96" s="333">
        <v>0</v>
      </c>
      <c r="S96" s="334">
        <v>0</v>
      </c>
      <c r="T96" s="356">
        <f t="shared" si="22"/>
        <v>13.5</v>
      </c>
      <c r="U96" s="336">
        <f t="shared" si="23"/>
        <v>13.5</v>
      </c>
      <c r="V96" s="334">
        <f t="shared" si="24"/>
        <v>0</v>
      </c>
      <c r="W96" s="357">
        <f t="shared" si="25"/>
        <v>13.5</v>
      </c>
    </row>
    <row r="97" spans="1:28" outlineLevel="2">
      <c r="A97" s="576" t="s">
        <v>160</v>
      </c>
      <c r="B97" s="315" t="s">
        <v>75</v>
      </c>
      <c r="C97" s="315" t="s">
        <v>97</v>
      </c>
      <c r="D97" s="315" t="s">
        <v>243</v>
      </c>
      <c r="E97" s="565" t="s">
        <v>914</v>
      </c>
      <c r="F97" s="565" t="s">
        <v>913</v>
      </c>
      <c r="G97" s="355">
        <v>6</v>
      </c>
      <c r="H97" s="315" t="s">
        <v>96</v>
      </c>
      <c r="I97" s="575">
        <v>1</v>
      </c>
      <c r="J97" s="537">
        <f>(9+$Y$30)*I97</f>
        <v>13.5</v>
      </c>
      <c r="K97" s="567">
        <f>4.5*I97</f>
        <v>4.5</v>
      </c>
      <c r="L97" s="338">
        <f t="shared" si="20"/>
        <v>7.5</v>
      </c>
      <c r="M97" s="339">
        <f t="shared" si="21"/>
        <v>2.5</v>
      </c>
      <c r="N97" s="559">
        <v>15</v>
      </c>
      <c r="O97" s="563">
        <v>0.75</v>
      </c>
      <c r="P97" s="561">
        <v>0.75</v>
      </c>
      <c r="Q97" s="310">
        <v>0</v>
      </c>
      <c r="R97" s="333">
        <v>0</v>
      </c>
      <c r="S97" s="334">
        <v>0</v>
      </c>
      <c r="T97" s="356">
        <f t="shared" si="22"/>
        <v>13.5</v>
      </c>
      <c r="U97" s="336">
        <f t="shared" si="23"/>
        <v>13.5</v>
      </c>
      <c r="V97" s="334">
        <f t="shared" si="24"/>
        <v>0</v>
      </c>
      <c r="W97" s="357">
        <f t="shared" si="25"/>
        <v>13.5</v>
      </c>
    </row>
    <row r="98" spans="1:28" outlineLevel="2">
      <c r="A98" s="354" t="s">
        <v>160</v>
      </c>
      <c r="B98" s="315" t="s">
        <v>75</v>
      </c>
      <c r="C98" s="315" t="s">
        <v>8</v>
      </c>
      <c r="D98" s="315" t="s">
        <v>29</v>
      </c>
      <c r="E98" s="315" t="s">
        <v>30</v>
      </c>
      <c r="F98" s="315" t="s">
        <v>31</v>
      </c>
      <c r="G98" s="355">
        <v>12</v>
      </c>
      <c r="H98" s="315" t="s">
        <v>32</v>
      </c>
      <c r="I98" s="329">
        <v>1</v>
      </c>
      <c r="J98" s="329">
        <f>$Y$27</f>
        <v>0.1</v>
      </c>
      <c r="K98" s="330">
        <v>0</v>
      </c>
      <c r="L98" s="338">
        <f t="shared" si="20"/>
        <v>2.7777777777777776E-2</v>
      </c>
      <c r="M98" s="339">
        <f t="shared" si="21"/>
        <v>0</v>
      </c>
      <c r="N98" s="552">
        <v>5</v>
      </c>
      <c r="O98" s="543">
        <f>N98</f>
        <v>5</v>
      </c>
      <c r="P98" s="544">
        <v>0</v>
      </c>
      <c r="Q98" s="552">
        <v>0</v>
      </c>
      <c r="R98" s="543">
        <f>Q98</f>
        <v>0</v>
      </c>
      <c r="S98" s="544">
        <v>0</v>
      </c>
      <c r="T98" s="356">
        <f t="shared" si="22"/>
        <v>0.5</v>
      </c>
      <c r="U98" s="336">
        <f t="shared" si="23"/>
        <v>0.5</v>
      </c>
      <c r="V98" s="334">
        <f t="shared" si="24"/>
        <v>0</v>
      </c>
      <c r="W98" s="357">
        <f t="shared" si="25"/>
        <v>0.5</v>
      </c>
    </row>
    <row r="99" spans="1:28" outlineLevel="2">
      <c r="A99" s="577" t="s">
        <v>160</v>
      </c>
      <c r="B99" s="315" t="s">
        <v>75</v>
      </c>
      <c r="C99" s="315" t="s">
        <v>97</v>
      </c>
      <c r="D99" s="315" t="s">
        <v>908</v>
      </c>
      <c r="E99" s="565" t="s">
        <v>916</v>
      </c>
      <c r="F99" s="565" t="s">
        <v>918</v>
      </c>
      <c r="G99" s="355">
        <v>6</v>
      </c>
      <c r="H99" s="315" t="s">
        <v>96</v>
      </c>
      <c r="I99" s="329">
        <v>1</v>
      </c>
      <c r="J99" s="537">
        <f>(9+$Y$30)*I99</f>
        <v>13.5</v>
      </c>
      <c r="K99" s="567">
        <v>4.5</v>
      </c>
      <c r="L99" s="338">
        <f t="shared" si="20"/>
        <v>7.5</v>
      </c>
      <c r="M99" s="339">
        <f t="shared" si="21"/>
        <v>2.5</v>
      </c>
      <c r="N99" s="559">
        <v>15</v>
      </c>
      <c r="O99" s="563">
        <v>0.75</v>
      </c>
      <c r="P99" s="561">
        <v>0.75</v>
      </c>
      <c r="Q99" s="310">
        <v>0</v>
      </c>
      <c r="R99" s="333">
        <v>0</v>
      </c>
      <c r="S99" s="334">
        <v>0</v>
      </c>
      <c r="T99" s="356">
        <f t="shared" si="22"/>
        <v>13.5</v>
      </c>
      <c r="U99" s="336">
        <f t="shared" si="23"/>
        <v>13.5</v>
      </c>
      <c r="V99" s="334">
        <f t="shared" si="24"/>
        <v>0</v>
      </c>
      <c r="W99" s="357">
        <f t="shared" si="25"/>
        <v>13.5</v>
      </c>
    </row>
    <row r="100" spans="1:28" outlineLevel="2">
      <c r="A100" s="577" t="s">
        <v>160</v>
      </c>
      <c r="B100" s="315" t="s">
        <v>75</v>
      </c>
      <c r="C100" s="315" t="s">
        <v>97</v>
      </c>
      <c r="D100" s="315" t="s">
        <v>908</v>
      </c>
      <c r="E100" s="565" t="s">
        <v>919</v>
      </c>
      <c r="F100" s="565" t="s">
        <v>921</v>
      </c>
      <c r="G100" s="355">
        <v>6</v>
      </c>
      <c r="H100" s="315" t="s">
        <v>96</v>
      </c>
      <c r="I100" s="329">
        <v>1</v>
      </c>
      <c r="J100" s="537">
        <f>(9+$Y$30)*I100</f>
        <v>13.5</v>
      </c>
      <c r="K100" s="567">
        <v>4.5</v>
      </c>
      <c r="L100" s="338">
        <f t="shared" si="20"/>
        <v>7.5</v>
      </c>
      <c r="M100" s="339">
        <f t="shared" si="21"/>
        <v>2.5</v>
      </c>
      <c r="N100" s="559">
        <v>15</v>
      </c>
      <c r="O100" s="563">
        <v>0.75</v>
      </c>
      <c r="P100" s="561">
        <v>0.75</v>
      </c>
      <c r="Q100" s="310">
        <v>0</v>
      </c>
      <c r="R100" s="333">
        <v>0</v>
      </c>
      <c r="S100" s="334">
        <v>0</v>
      </c>
      <c r="T100" s="356">
        <f t="shared" si="22"/>
        <v>13.5</v>
      </c>
      <c r="U100" s="336">
        <f t="shared" si="23"/>
        <v>13.5</v>
      </c>
      <c r="V100" s="334">
        <f t="shared" si="24"/>
        <v>0</v>
      </c>
      <c r="W100" s="357">
        <f t="shared" si="25"/>
        <v>13.5</v>
      </c>
    </row>
    <row r="101" spans="1:28" outlineLevel="2">
      <c r="A101" s="576" t="s">
        <v>160</v>
      </c>
      <c r="B101" s="315" t="s">
        <v>75</v>
      </c>
      <c r="C101" s="315" t="s">
        <v>97</v>
      </c>
      <c r="D101" s="315" t="s">
        <v>908</v>
      </c>
      <c r="E101" s="565" t="s">
        <v>920</v>
      </c>
      <c r="F101" s="565" t="s">
        <v>922</v>
      </c>
      <c r="G101" s="355">
        <v>6</v>
      </c>
      <c r="H101" s="315" t="s">
        <v>96</v>
      </c>
      <c r="I101" s="575">
        <v>0</v>
      </c>
      <c r="J101" s="537">
        <f>(9+$Y$30)*I101</f>
        <v>0</v>
      </c>
      <c r="K101" s="567">
        <f>4.5*I101</f>
        <v>0</v>
      </c>
      <c r="L101" s="338">
        <f t="shared" si="20"/>
        <v>0</v>
      </c>
      <c r="M101" s="339">
        <f t="shared" si="21"/>
        <v>0</v>
      </c>
      <c r="N101" s="559">
        <v>15</v>
      </c>
      <c r="O101" s="563">
        <v>0.75</v>
      </c>
      <c r="P101" s="561">
        <v>0.75</v>
      </c>
      <c r="Q101" s="310">
        <v>0</v>
      </c>
      <c r="R101" s="333">
        <v>0</v>
      </c>
      <c r="S101" s="334">
        <v>0</v>
      </c>
      <c r="T101" s="356">
        <f t="shared" si="22"/>
        <v>0</v>
      </c>
      <c r="U101" s="336">
        <f t="shared" si="23"/>
        <v>0</v>
      </c>
      <c r="V101" s="334">
        <f t="shared" si="24"/>
        <v>0</v>
      </c>
      <c r="W101" s="357">
        <f t="shared" si="25"/>
        <v>0</v>
      </c>
    </row>
    <row r="102" spans="1:28" outlineLevel="2">
      <c r="A102" s="576" t="s">
        <v>160</v>
      </c>
      <c r="B102" s="315" t="s">
        <v>75</v>
      </c>
      <c r="C102" s="361" t="s">
        <v>8</v>
      </c>
      <c r="D102" s="565" t="s">
        <v>908</v>
      </c>
      <c r="E102" s="565" t="s">
        <v>909</v>
      </c>
      <c r="F102" s="565" t="s">
        <v>957</v>
      </c>
      <c r="G102" s="355">
        <v>6</v>
      </c>
      <c r="H102" s="315" t="s">
        <v>32</v>
      </c>
      <c r="I102" s="575">
        <v>0.5</v>
      </c>
      <c r="J102" s="537">
        <f>(9+$Y$30)*I102</f>
        <v>6.75</v>
      </c>
      <c r="K102" s="567">
        <f>4.5*I102</f>
        <v>2.25</v>
      </c>
      <c r="L102" s="338">
        <f t="shared" si="20"/>
        <v>3.75</v>
      </c>
      <c r="M102" s="339">
        <f t="shared" si="21"/>
        <v>1.25</v>
      </c>
      <c r="N102" s="310">
        <v>0</v>
      </c>
      <c r="O102" s="333">
        <v>0</v>
      </c>
      <c r="P102" s="334">
        <v>0</v>
      </c>
      <c r="Q102" s="559">
        <v>8</v>
      </c>
      <c r="R102" s="563">
        <v>0.2</v>
      </c>
      <c r="S102" s="561">
        <v>0.4</v>
      </c>
      <c r="T102" s="356">
        <f t="shared" si="22"/>
        <v>2.25</v>
      </c>
      <c r="U102" s="336">
        <f t="shared" si="23"/>
        <v>0</v>
      </c>
      <c r="V102" s="334">
        <f t="shared" si="24"/>
        <v>2.25</v>
      </c>
      <c r="W102" s="357">
        <f t="shared" si="25"/>
        <v>2.25</v>
      </c>
    </row>
    <row r="103" spans="1:28" outlineLevel="2">
      <c r="A103" s="576" t="s">
        <v>160</v>
      </c>
      <c r="B103" s="315" t="s">
        <v>75</v>
      </c>
      <c r="C103" s="361" t="s">
        <v>8</v>
      </c>
      <c r="D103" s="565" t="s">
        <v>908</v>
      </c>
      <c r="E103" s="565" t="s">
        <v>910</v>
      </c>
      <c r="F103" s="565" t="s">
        <v>958</v>
      </c>
      <c r="G103" s="355">
        <v>6</v>
      </c>
      <c r="H103" s="315" t="s">
        <v>32</v>
      </c>
      <c r="I103" s="575">
        <v>0.75</v>
      </c>
      <c r="J103" s="537">
        <f>(9+$Y$30)*I103</f>
        <v>10.125</v>
      </c>
      <c r="K103" s="567">
        <f>4.5*I103</f>
        <v>3.375</v>
      </c>
      <c r="L103" s="338">
        <f t="shared" si="20"/>
        <v>5.625</v>
      </c>
      <c r="M103" s="339">
        <f t="shared" si="21"/>
        <v>1.875</v>
      </c>
      <c r="N103" s="310">
        <v>0</v>
      </c>
      <c r="O103" s="333">
        <v>0</v>
      </c>
      <c r="P103" s="334">
        <v>0</v>
      </c>
      <c r="Q103" s="559">
        <v>8</v>
      </c>
      <c r="R103" s="563">
        <v>0.2</v>
      </c>
      <c r="S103" s="561">
        <v>0.4</v>
      </c>
      <c r="T103" s="356">
        <f t="shared" si="22"/>
        <v>3.375</v>
      </c>
      <c r="U103" s="336">
        <f t="shared" si="23"/>
        <v>0</v>
      </c>
      <c r="V103" s="334">
        <f t="shared" si="24"/>
        <v>3.375</v>
      </c>
      <c r="W103" s="357">
        <f t="shared" si="25"/>
        <v>3.375</v>
      </c>
    </row>
    <row r="104" spans="1:28" outlineLevel="2">
      <c r="A104" s="576" t="s">
        <v>160</v>
      </c>
      <c r="B104" s="315" t="s">
        <v>75</v>
      </c>
      <c r="C104" s="361" t="s">
        <v>8</v>
      </c>
      <c r="D104" s="565" t="s">
        <v>908</v>
      </c>
      <c r="E104" s="565" t="s">
        <v>911</v>
      </c>
      <c r="F104" s="565" t="s">
        <v>959</v>
      </c>
      <c r="G104" s="355">
        <v>6</v>
      </c>
      <c r="H104" s="315" t="s">
        <v>32</v>
      </c>
      <c r="I104" s="575">
        <v>1</v>
      </c>
      <c r="J104" s="537">
        <f>(4.5+$Y$30)*I104</f>
        <v>9</v>
      </c>
      <c r="K104" s="567">
        <f>9*I104</f>
        <v>9</v>
      </c>
      <c r="L104" s="338">
        <f t="shared" si="20"/>
        <v>5</v>
      </c>
      <c r="M104" s="339">
        <f t="shared" si="21"/>
        <v>5</v>
      </c>
      <c r="N104" s="310">
        <v>0</v>
      </c>
      <c r="O104" s="333">
        <v>0</v>
      </c>
      <c r="P104" s="334">
        <v>0</v>
      </c>
      <c r="Q104" s="559">
        <v>8</v>
      </c>
      <c r="R104" s="563">
        <v>0.2</v>
      </c>
      <c r="S104" s="561">
        <v>0.4</v>
      </c>
      <c r="T104" s="356">
        <f t="shared" si="22"/>
        <v>5.4</v>
      </c>
      <c r="U104" s="336">
        <f t="shared" si="23"/>
        <v>0</v>
      </c>
      <c r="V104" s="334">
        <f t="shared" si="24"/>
        <v>5.4</v>
      </c>
      <c r="W104" s="357">
        <f t="shared" si="25"/>
        <v>5.4</v>
      </c>
    </row>
    <row r="105" spans="1:28" outlineLevel="2">
      <c r="A105" s="354" t="s">
        <v>160</v>
      </c>
      <c r="B105" s="315" t="s">
        <v>34</v>
      </c>
      <c r="C105" s="315" t="s">
        <v>8</v>
      </c>
      <c r="D105" s="315" t="s">
        <v>459</v>
      </c>
      <c r="E105" s="315" t="s">
        <v>478</v>
      </c>
      <c r="F105" s="315" t="s">
        <v>479</v>
      </c>
      <c r="G105" s="355">
        <v>6</v>
      </c>
      <c r="H105" s="315" t="s">
        <v>32</v>
      </c>
      <c r="I105" s="329">
        <v>0.66669999999999996</v>
      </c>
      <c r="J105" s="329">
        <f>(4.5+$Y$30)*I105</f>
        <v>6.0002999999999993</v>
      </c>
      <c r="K105" s="330">
        <f>9*I105</f>
        <v>6.0002999999999993</v>
      </c>
      <c r="L105" s="338">
        <f t="shared" si="20"/>
        <v>3.3334999999999995</v>
      </c>
      <c r="M105" s="339">
        <f t="shared" si="21"/>
        <v>3.3334999999999995</v>
      </c>
      <c r="N105" s="310">
        <v>0</v>
      </c>
      <c r="O105" s="333">
        <v>0</v>
      </c>
      <c r="P105" s="334">
        <v>0</v>
      </c>
      <c r="Q105" s="552">
        <v>8</v>
      </c>
      <c r="R105" s="543">
        <v>0.2</v>
      </c>
      <c r="S105" s="544">
        <v>0.4</v>
      </c>
      <c r="T105" s="356">
        <f t="shared" si="22"/>
        <v>3.6001799999999999</v>
      </c>
      <c r="U105" s="336">
        <f t="shared" si="23"/>
        <v>0</v>
      </c>
      <c r="V105" s="334">
        <f t="shared" si="24"/>
        <v>3.6001799999999999</v>
      </c>
      <c r="W105" s="357">
        <f t="shared" si="25"/>
        <v>3.6001799999999999</v>
      </c>
    </row>
    <row r="106" spans="1:28" outlineLevel="2">
      <c r="A106" s="576" t="s">
        <v>160</v>
      </c>
      <c r="B106" s="315" t="s">
        <v>34</v>
      </c>
      <c r="C106" s="361" t="s">
        <v>8</v>
      </c>
      <c r="D106" s="565" t="s">
        <v>908</v>
      </c>
      <c r="E106" s="565" t="s">
        <v>909</v>
      </c>
      <c r="F106" s="565" t="s">
        <v>957</v>
      </c>
      <c r="G106" s="355">
        <v>6</v>
      </c>
      <c r="H106" s="315" t="s">
        <v>32</v>
      </c>
      <c r="I106" s="575">
        <v>0.5</v>
      </c>
      <c r="J106" s="537">
        <f>(9+$Y$30)*I106</f>
        <v>6.75</v>
      </c>
      <c r="K106" s="567">
        <f>4.5*I106</f>
        <v>2.25</v>
      </c>
      <c r="L106" s="338">
        <f t="shared" ref="L106:L135" si="26">J106*10/3/G106</f>
        <v>3.75</v>
      </c>
      <c r="M106" s="339">
        <f t="shared" ref="M106:M135" si="27">K106*10/3/G106</f>
        <v>1.25</v>
      </c>
      <c r="N106" s="310">
        <v>0</v>
      </c>
      <c r="O106" s="333">
        <v>0</v>
      </c>
      <c r="P106" s="334">
        <v>0</v>
      </c>
      <c r="Q106" s="559">
        <v>8</v>
      </c>
      <c r="R106" s="563">
        <v>0.2</v>
      </c>
      <c r="S106" s="561">
        <v>0.4</v>
      </c>
      <c r="T106" s="356">
        <f t="shared" ref="T106:T135" si="28">J106*(O106+R106)+K106*(P106+S106)</f>
        <v>2.25</v>
      </c>
      <c r="U106" s="336">
        <f t="shared" ref="U106:U135" si="29">J106*O106+K106*P106</f>
        <v>0</v>
      </c>
      <c r="V106" s="334">
        <f t="shared" ref="V106:V135" si="30">J106*R106+K106*S106</f>
        <v>2.25</v>
      </c>
      <c r="W106" s="357">
        <f t="shared" ref="W106:W135" si="31">T106</f>
        <v>2.25</v>
      </c>
    </row>
    <row r="107" spans="1:28" outlineLevel="2">
      <c r="A107" s="576" t="s">
        <v>160</v>
      </c>
      <c r="B107" s="315" t="s">
        <v>34</v>
      </c>
      <c r="C107" s="361" t="s">
        <v>8</v>
      </c>
      <c r="D107" s="565" t="s">
        <v>908</v>
      </c>
      <c r="E107" s="565" t="s">
        <v>910</v>
      </c>
      <c r="F107" s="565" t="s">
        <v>958</v>
      </c>
      <c r="G107" s="355">
        <v>6</v>
      </c>
      <c r="H107" s="315" t="s">
        <v>32</v>
      </c>
      <c r="I107" s="575">
        <v>0.75</v>
      </c>
      <c r="J107" s="537">
        <f>(9+$Y$30)*I107</f>
        <v>10.125</v>
      </c>
      <c r="K107" s="567">
        <f>4.5*I107</f>
        <v>3.375</v>
      </c>
      <c r="L107" s="338">
        <f t="shared" si="26"/>
        <v>5.625</v>
      </c>
      <c r="M107" s="339">
        <f t="shared" si="27"/>
        <v>1.875</v>
      </c>
      <c r="N107" s="310">
        <v>0</v>
      </c>
      <c r="O107" s="333">
        <v>0</v>
      </c>
      <c r="P107" s="334">
        <v>0</v>
      </c>
      <c r="Q107" s="559">
        <v>8</v>
      </c>
      <c r="R107" s="563">
        <v>0.2</v>
      </c>
      <c r="S107" s="561">
        <v>0.4</v>
      </c>
      <c r="T107" s="356">
        <f t="shared" si="28"/>
        <v>3.375</v>
      </c>
      <c r="U107" s="336">
        <f t="shared" si="29"/>
        <v>0</v>
      </c>
      <c r="V107" s="334">
        <f t="shared" si="30"/>
        <v>3.375</v>
      </c>
      <c r="W107" s="357">
        <f t="shared" si="31"/>
        <v>3.375</v>
      </c>
    </row>
    <row r="108" spans="1:28" outlineLevel="2">
      <c r="A108" s="576" t="s">
        <v>160</v>
      </c>
      <c r="B108" s="315" t="s">
        <v>34</v>
      </c>
      <c r="C108" s="361" t="s">
        <v>8</v>
      </c>
      <c r="D108" s="565" t="s">
        <v>908</v>
      </c>
      <c r="E108" s="565" t="s">
        <v>911</v>
      </c>
      <c r="F108" s="565" t="s">
        <v>959</v>
      </c>
      <c r="G108" s="355">
        <v>6</v>
      </c>
      <c r="H108" s="315" t="s">
        <v>32</v>
      </c>
      <c r="I108" s="575">
        <v>1</v>
      </c>
      <c r="J108" s="537">
        <f>(4.5+$Y$30)*I108</f>
        <v>9</v>
      </c>
      <c r="K108" s="567">
        <f>9*I108</f>
        <v>9</v>
      </c>
      <c r="L108" s="338">
        <f t="shared" si="26"/>
        <v>5</v>
      </c>
      <c r="M108" s="339">
        <f t="shared" si="27"/>
        <v>5</v>
      </c>
      <c r="N108" s="310">
        <v>0</v>
      </c>
      <c r="O108" s="333">
        <v>0</v>
      </c>
      <c r="P108" s="334">
        <v>0</v>
      </c>
      <c r="Q108" s="559">
        <v>8</v>
      </c>
      <c r="R108" s="563">
        <v>0.2</v>
      </c>
      <c r="S108" s="561">
        <v>0.4</v>
      </c>
      <c r="T108" s="356">
        <f t="shared" si="28"/>
        <v>5.4</v>
      </c>
      <c r="U108" s="336">
        <f t="shared" si="29"/>
        <v>0</v>
      </c>
      <c r="V108" s="334">
        <f t="shared" si="30"/>
        <v>5.4</v>
      </c>
      <c r="W108" s="357">
        <f t="shared" si="31"/>
        <v>5.4</v>
      </c>
    </row>
    <row r="109" spans="1:28" outlineLevel="2">
      <c r="A109" s="354" t="s">
        <v>160</v>
      </c>
      <c r="B109" s="315" t="s">
        <v>80</v>
      </c>
      <c r="C109" s="315" t="s">
        <v>43</v>
      </c>
      <c r="D109" s="315" t="s">
        <v>218</v>
      </c>
      <c r="E109" s="315" t="s">
        <v>219</v>
      </c>
      <c r="F109" s="315" t="s">
        <v>220</v>
      </c>
      <c r="G109" s="355">
        <v>6</v>
      </c>
      <c r="H109" s="315" t="s">
        <v>221</v>
      </c>
      <c r="I109" s="329">
        <v>0.125</v>
      </c>
      <c r="J109" s="329">
        <f>I109*13.5</f>
        <v>1.6875</v>
      </c>
      <c r="K109" s="330">
        <f>I109*4.5</f>
        <v>0.5625</v>
      </c>
      <c r="L109" s="338">
        <f t="shared" si="26"/>
        <v>0.9375</v>
      </c>
      <c r="M109" s="339">
        <f t="shared" si="27"/>
        <v>0.3125</v>
      </c>
      <c r="N109" s="552">
        <v>40</v>
      </c>
      <c r="O109" s="548">
        <v>0.5</v>
      </c>
      <c r="P109" s="544">
        <v>2</v>
      </c>
      <c r="Q109" s="552">
        <v>5</v>
      </c>
      <c r="R109" s="543">
        <v>0.17</v>
      </c>
      <c r="S109" s="544">
        <v>0.25</v>
      </c>
      <c r="T109" s="356">
        <f t="shared" si="28"/>
        <v>2.3962500000000002</v>
      </c>
      <c r="U109" s="336">
        <f t="shared" si="29"/>
        <v>1.96875</v>
      </c>
      <c r="V109" s="334">
        <f t="shared" si="30"/>
        <v>0.42750000000000005</v>
      </c>
      <c r="W109" s="357">
        <f t="shared" si="31"/>
        <v>2.3962500000000002</v>
      </c>
    </row>
    <row r="110" spans="1:28" outlineLevel="2">
      <c r="A110" s="354" t="s">
        <v>160</v>
      </c>
      <c r="B110" s="315" t="s">
        <v>80</v>
      </c>
      <c r="C110" s="315" t="s">
        <v>8</v>
      </c>
      <c r="D110" s="315" t="s">
        <v>459</v>
      </c>
      <c r="E110" s="315" t="s">
        <v>478</v>
      </c>
      <c r="F110" s="315" t="s">
        <v>479</v>
      </c>
      <c r="G110" s="355">
        <v>6</v>
      </c>
      <c r="H110" s="315" t="s">
        <v>32</v>
      </c>
      <c r="I110" s="329">
        <v>0.66669999999999996</v>
      </c>
      <c r="J110" s="329">
        <f>(4.5+$Y$30)*I110</f>
        <v>6.0002999999999993</v>
      </c>
      <c r="K110" s="330">
        <f>9*I110</f>
        <v>6.0002999999999993</v>
      </c>
      <c r="L110" s="338">
        <f t="shared" si="26"/>
        <v>3.3334999999999995</v>
      </c>
      <c r="M110" s="339">
        <f t="shared" si="27"/>
        <v>3.3334999999999995</v>
      </c>
      <c r="N110" s="310">
        <v>0</v>
      </c>
      <c r="O110" s="333">
        <v>0</v>
      </c>
      <c r="P110" s="334">
        <v>0</v>
      </c>
      <c r="Q110" s="552">
        <v>8</v>
      </c>
      <c r="R110" s="543">
        <v>0.2</v>
      </c>
      <c r="S110" s="544">
        <v>0.4</v>
      </c>
      <c r="T110" s="356">
        <f t="shared" si="28"/>
        <v>3.6001799999999999</v>
      </c>
      <c r="U110" s="336">
        <f t="shared" si="29"/>
        <v>0</v>
      </c>
      <c r="V110" s="334">
        <f t="shared" si="30"/>
        <v>3.6001799999999999</v>
      </c>
      <c r="W110" s="357">
        <f t="shared" si="31"/>
        <v>3.6001799999999999</v>
      </c>
    </row>
    <row r="111" spans="1:28" outlineLevel="2">
      <c r="A111" s="354" t="s">
        <v>160</v>
      </c>
      <c r="B111" s="315" t="s">
        <v>80</v>
      </c>
      <c r="C111" s="315" t="s">
        <v>18</v>
      </c>
      <c r="D111" s="315" t="s">
        <v>161</v>
      </c>
      <c r="E111" s="315" t="s">
        <v>162</v>
      </c>
      <c r="F111" s="315" t="s">
        <v>163</v>
      </c>
      <c r="G111" s="355">
        <v>6</v>
      </c>
      <c r="H111" s="315" t="s">
        <v>79</v>
      </c>
      <c r="I111" s="329">
        <v>1</v>
      </c>
      <c r="J111" s="329">
        <v>13.5</v>
      </c>
      <c r="K111" s="330">
        <v>4.5</v>
      </c>
      <c r="L111" s="338">
        <f t="shared" si="26"/>
        <v>7.5</v>
      </c>
      <c r="M111" s="339">
        <f t="shared" si="27"/>
        <v>2.5</v>
      </c>
      <c r="N111" s="554">
        <v>24</v>
      </c>
      <c r="O111" s="543">
        <v>0.5</v>
      </c>
      <c r="P111" s="544">
        <v>2</v>
      </c>
      <c r="Q111" s="310">
        <v>0</v>
      </c>
      <c r="R111" s="333">
        <v>0</v>
      </c>
      <c r="S111" s="334">
        <v>0</v>
      </c>
      <c r="T111" s="356">
        <f t="shared" si="28"/>
        <v>15.75</v>
      </c>
      <c r="U111" s="336">
        <f t="shared" si="29"/>
        <v>15.75</v>
      </c>
      <c r="V111" s="334">
        <f t="shared" si="30"/>
        <v>0</v>
      </c>
      <c r="W111" s="357">
        <f t="shared" si="31"/>
        <v>15.75</v>
      </c>
      <c r="AB111" s="593"/>
    </row>
    <row r="112" spans="1:28" outlineLevel="2">
      <c r="A112" s="354" t="s">
        <v>160</v>
      </c>
      <c r="B112" s="315" t="s">
        <v>80</v>
      </c>
      <c r="C112" s="315" t="s">
        <v>22</v>
      </c>
      <c r="D112" s="315" t="s">
        <v>164</v>
      </c>
      <c r="E112" s="315" t="s">
        <v>165</v>
      </c>
      <c r="F112" s="315" t="s">
        <v>166</v>
      </c>
      <c r="G112" s="355">
        <v>6</v>
      </c>
      <c r="H112" s="315" t="s">
        <v>79</v>
      </c>
      <c r="I112" s="329">
        <v>0.4</v>
      </c>
      <c r="J112" s="329">
        <f>9*I112</f>
        <v>3.6</v>
      </c>
      <c r="K112" s="330">
        <f>9*I112</f>
        <v>3.6</v>
      </c>
      <c r="L112" s="338">
        <f t="shared" si="26"/>
        <v>2</v>
      </c>
      <c r="M112" s="339">
        <f t="shared" si="27"/>
        <v>2</v>
      </c>
      <c r="N112" s="552">
        <v>20</v>
      </c>
      <c r="O112" s="543">
        <v>0.5</v>
      </c>
      <c r="P112" s="544">
        <v>1</v>
      </c>
      <c r="Q112" s="310">
        <v>0</v>
      </c>
      <c r="R112" s="333">
        <v>0</v>
      </c>
      <c r="S112" s="334">
        <v>0</v>
      </c>
      <c r="T112" s="356">
        <f t="shared" si="28"/>
        <v>5.4</v>
      </c>
      <c r="U112" s="336">
        <f t="shared" si="29"/>
        <v>5.4</v>
      </c>
      <c r="V112" s="334">
        <f t="shared" si="30"/>
        <v>0</v>
      </c>
      <c r="W112" s="357">
        <f t="shared" si="31"/>
        <v>5.4</v>
      </c>
    </row>
    <row r="113" spans="1:27" outlineLevel="2">
      <c r="A113" s="354" t="s">
        <v>160</v>
      </c>
      <c r="B113" s="315" t="s">
        <v>80</v>
      </c>
      <c r="C113" s="315" t="s">
        <v>56</v>
      </c>
      <c r="D113" s="315" t="s">
        <v>198</v>
      </c>
      <c r="E113" s="315" t="s">
        <v>199</v>
      </c>
      <c r="F113" s="315" t="s">
        <v>200</v>
      </c>
      <c r="G113" s="355">
        <v>6</v>
      </c>
      <c r="H113" s="315" t="s">
        <v>13</v>
      </c>
      <c r="I113" s="329">
        <v>1</v>
      </c>
      <c r="J113" s="329">
        <v>13.5</v>
      </c>
      <c r="K113" s="330">
        <v>4.5</v>
      </c>
      <c r="L113" s="338">
        <f t="shared" si="26"/>
        <v>7.5</v>
      </c>
      <c r="M113" s="339">
        <f t="shared" si="27"/>
        <v>2.5</v>
      </c>
      <c r="N113" s="310">
        <v>0</v>
      </c>
      <c r="O113" s="333">
        <v>0</v>
      </c>
      <c r="P113" s="334">
        <v>0</v>
      </c>
      <c r="Q113" s="677">
        <v>45</v>
      </c>
      <c r="R113" s="543">
        <v>1</v>
      </c>
      <c r="S113" s="674">
        <v>5</v>
      </c>
      <c r="T113" s="356">
        <f t="shared" si="28"/>
        <v>36</v>
      </c>
      <c r="U113" s="336">
        <f t="shared" si="29"/>
        <v>0</v>
      </c>
      <c r="V113" s="334">
        <f t="shared" si="30"/>
        <v>36</v>
      </c>
      <c r="W113" s="357">
        <f t="shared" si="31"/>
        <v>36</v>
      </c>
      <c r="Y113" s="47"/>
      <c r="Z113" s="69"/>
      <c r="AA113" s="70"/>
    </row>
    <row r="114" spans="1:27" outlineLevel="2">
      <c r="A114" s="354" t="s">
        <v>160</v>
      </c>
      <c r="B114" s="315" t="s">
        <v>80</v>
      </c>
      <c r="C114" s="315" t="s">
        <v>97</v>
      </c>
      <c r="D114" s="315" t="s">
        <v>202</v>
      </c>
      <c r="E114" s="315" t="s">
        <v>203</v>
      </c>
      <c r="F114" s="315" t="s">
        <v>204</v>
      </c>
      <c r="G114" s="355">
        <v>6</v>
      </c>
      <c r="H114" s="315" t="s">
        <v>96</v>
      </c>
      <c r="I114" s="329">
        <v>1</v>
      </c>
      <c r="J114" s="329">
        <f>(9+$Y$30)*I114</f>
        <v>13.5</v>
      </c>
      <c r="K114" s="330">
        <v>4.5</v>
      </c>
      <c r="L114" s="338">
        <f t="shared" si="26"/>
        <v>7.5</v>
      </c>
      <c r="M114" s="339">
        <f t="shared" si="27"/>
        <v>2.5</v>
      </c>
      <c r="N114" s="559">
        <v>5</v>
      </c>
      <c r="O114" s="563">
        <v>0.25</v>
      </c>
      <c r="P114" s="561">
        <v>0.25</v>
      </c>
      <c r="Q114" s="310">
        <v>0</v>
      </c>
      <c r="R114" s="333">
        <v>0</v>
      </c>
      <c r="S114" s="334">
        <v>0</v>
      </c>
      <c r="T114" s="356">
        <f t="shared" si="28"/>
        <v>4.5</v>
      </c>
      <c r="U114" s="336">
        <f t="shared" si="29"/>
        <v>4.5</v>
      </c>
      <c r="V114" s="334">
        <f t="shared" si="30"/>
        <v>0</v>
      </c>
      <c r="W114" s="357">
        <f t="shared" si="31"/>
        <v>4.5</v>
      </c>
      <c r="Y114" s="47"/>
      <c r="Z114" s="69"/>
      <c r="AA114" s="70"/>
    </row>
    <row r="115" spans="1:27" outlineLevel="2">
      <c r="A115" s="576" t="s">
        <v>160</v>
      </c>
      <c r="B115" s="315" t="s">
        <v>80</v>
      </c>
      <c r="C115" s="315" t="s">
        <v>97</v>
      </c>
      <c r="D115" s="565" t="s">
        <v>243</v>
      </c>
      <c r="E115" s="565" t="s">
        <v>914</v>
      </c>
      <c r="F115" s="565" t="s">
        <v>913</v>
      </c>
      <c r="G115" s="355">
        <v>6</v>
      </c>
      <c r="H115" s="315" t="s">
        <v>96</v>
      </c>
      <c r="I115" s="575">
        <v>1</v>
      </c>
      <c r="J115" s="537">
        <f>(9+$Y$30)*I115</f>
        <v>13.5</v>
      </c>
      <c r="K115" s="567">
        <f>4.5*I115</f>
        <v>4.5</v>
      </c>
      <c r="L115" s="338">
        <f t="shared" si="26"/>
        <v>7.5</v>
      </c>
      <c r="M115" s="339">
        <f t="shared" si="27"/>
        <v>2.5</v>
      </c>
      <c r="N115" s="559">
        <v>5</v>
      </c>
      <c r="O115" s="563">
        <v>0.25</v>
      </c>
      <c r="P115" s="561">
        <v>0.25</v>
      </c>
      <c r="Q115" s="310">
        <v>0</v>
      </c>
      <c r="R115" s="333">
        <v>0</v>
      </c>
      <c r="S115" s="334">
        <v>0</v>
      </c>
      <c r="T115" s="356">
        <f t="shared" si="28"/>
        <v>4.5</v>
      </c>
      <c r="U115" s="336">
        <f t="shared" si="29"/>
        <v>4.5</v>
      </c>
      <c r="V115" s="334">
        <f t="shared" si="30"/>
        <v>0</v>
      </c>
      <c r="W115" s="357">
        <f t="shared" si="31"/>
        <v>4.5</v>
      </c>
      <c r="Y115" s="47"/>
      <c r="Z115" s="69"/>
      <c r="AA115" s="70"/>
    </row>
    <row r="116" spans="1:27" outlineLevel="2">
      <c r="A116" s="354" t="s">
        <v>160</v>
      </c>
      <c r="B116" s="315" t="s">
        <v>80</v>
      </c>
      <c r="C116" s="315" t="s">
        <v>8</v>
      </c>
      <c r="D116" s="315" t="s">
        <v>29</v>
      </c>
      <c r="E116" s="315" t="s">
        <v>30</v>
      </c>
      <c r="F116" s="315" t="s">
        <v>31</v>
      </c>
      <c r="G116" s="355">
        <v>12</v>
      </c>
      <c r="H116" s="315" t="s">
        <v>32</v>
      </c>
      <c r="I116" s="329">
        <v>1</v>
      </c>
      <c r="J116" s="329">
        <f>$Y$27</f>
        <v>0.1</v>
      </c>
      <c r="K116" s="330">
        <v>0</v>
      </c>
      <c r="L116" s="338">
        <f t="shared" si="26"/>
        <v>2.7777777777777776E-2</v>
      </c>
      <c r="M116" s="339">
        <f t="shared" si="27"/>
        <v>0</v>
      </c>
      <c r="N116" s="552">
        <v>1</v>
      </c>
      <c r="O116" s="543">
        <f>N116</f>
        <v>1</v>
      </c>
      <c r="P116" s="544">
        <v>0</v>
      </c>
      <c r="Q116" s="552">
        <v>1</v>
      </c>
      <c r="R116" s="543">
        <f>Q116</f>
        <v>1</v>
      </c>
      <c r="S116" s="544">
        <v>0</v>
      </c>
      <c r="T116" s="356">
        <f t="shared" si="28"/>
        <v>0.2</v>
      </c>
      <c r="U116" s="336">
        <f t="shared" si="29"/>
        <v>0.1</v>
      </c>
      <c r="V116" s="334">
        <f t="shared" si="30"/>
        <v>0.1</v>
      </c>
      <c r="W116" s="357">
        <f t="shared" si="31"/>
        <v>0.2</v>
      </c>
    </row>
    <row r="117" spans="1:27" outlineLevel="2">
      <c r="A117" s="577" t="s">
        <v>160</v>
      </c>
      <c r="B117" s="315" t="s">
        <v>80</v>
      </c>
      <c r="C117" s="315" t="s">
        <v>97</v>
      </c>
      <c r="D117" s="565" t="s">
        <v>908</v>
      </c>
      <c r="E117" s="565" t="s">
        <v>916</v>
      </c>
      <c r="F117" s="565" t="s">
        <v>918</v>
      </c>
      <c r="G117" s="355">
        <v>6</v>
      </c>
      <c r="H117" s="315" t="s">
        <v>96</v>
      </c>
      <c r="I117" s="329">
        <v>1</v>
      </c>
      <c r="J117" s="537">
        <f>(9+$Y$30)*I117</f>
        <v>13.5</v>
      </c>
      <c r="K117" s="567">
        <v>4.5</v>
      </c>
      <c r="L117" s="338">
        <f t="shared" si="26"/>
        <v>7.5</v>
      </c>
      <c r="M117" s="339">
        <f t="shared" si="27"/>
        <v>2.5</v>
      </c>
      <c r="N117" s="559">
        <v>5</v>
      </c>
      <c r="O117" s="563">
        <v>0.25</v>
      </c>
      <c r="P117" s="561">
        <v>0.25</v>
      </c>
      <c r="Q117" s="310">
        <v>0</v>
      </c>
      <c r="R117" s="333">
        <v>0</v>
      </c>
      <c r="S117" s="334">
        <v>0</v>
      </c>
      <c r="T117" s="356">
        <f t="shared" si="28"/>
        <v>4.5</v>
      </c>
      <c r="U117" s="336">
        <f t="shared" si="29"/>
        <v>4.5</v>
      </c>
      <c r="V117" s="334">
        <f t="shared" si="30"/>
        <v>0</v>
      </c>
      <c r="W117" s="357">
        <f t="shared" si="31"/>
        <v>4.5</v>
      </c>
      <c r="X117" s="591"/>
      <c r="Y117" s="591"/>
      <c r="Z117" s="592"/>
      <c r="AA117" s="593"/>
    </row>
    <row r="118" spans="1:27" outlineLevel="2">
      <c r="A118" s="577" t="s">
        <v>160</v>
      </c>
      <c r="B118" s="315" t="s">
        <v>80</v>
      </c>
      <c r="C118" s="315" t="s">
        <v>97</v>
      </c>
      <c r="D118" s="565" t="s">
        <v>908</v>
      </c>
      <c r="E118" s="565" t="s">
        <v>919</v>
      </c>
      <c r="F118" s="565" t="s">
        <v>921</v>
      </c>
      <c r="G118" s="355">
        <v>6</v>
      </c>
      <c r="H118" s="315" t="s">
        <v>96</v>
      </c>
      <c r="I118" s="329">
        <v>1</v>
      </c>
      <c r="J118" s="537">
        <f>(9+$Y$30)*I118</f>
        <v>13.5</v>
      </c>
      <c r="K118" s="567">
        <v>4.5</v>
      </c>
      <c r="L118" s="338">
        <f t="shared" si="26"/>
        <v>7.5</v>
      </c>
      <c r="M118" s="339">
        <f t="shared" si="27"/>
        <v>2.5</v>
      </c>
      <c r="N118" s="559">
        <v>5</v>
      </c>
      <c r="O118" s="563">
        <v>0.25</v>
      </c>
      <c r="P118" s="561">
        <v>0.25</v>
      </c>
      <c r="Q118" s="310">
        <v>0</v>
      </c>
      <c r="R118" s="333">
        <v>0</v>
      </c>
      <c r="S118" s="334">
        <v>0</v>
      </c>
      <c r="T118" s="356">
        <f t="shared" si="28"/>
        <v>4.5</v>
      </c>
      <c r="U118" s="336">
        <f t="shared" si="29"/>
        <v>4.5</v>
      </c>
      <c r="V118" s="334">
        <f t="shared" si="30"/>
        <v>0</v>
      </c>
      <c r="W118" s="357">
        <f t="shared" si="31"/>
        <v>4.5</v>
      </c>
    </row>
    <row r="119" spans="1:27" outlineLevel="2">
      <c r="A119" s="576" t="s">
        <v>160</v>
      </c>
      <c r="B119" s="315" t="s">
        <v>80</v>
      </c>
      <c r="C119" s="315" t="s">
        <v>97</v>
      </c>
      <c r="D119" s="565" t="s">
        <v>908</v>
      </c>
      <c r="E119" s="565" t="s">
        <v>920</v>
      </c>
      <c r="F119" s="565" t="s">
        <v>922</v>
      </c>
      <c r="G119" s="355">
        <v>6</v>
      </c>
      <c r="H119" s="315" t="s">
        <v>96</v>
      </c>
      <c r="I119" s="575">
        <v>0</v>
      </c>
      <c r="J119" s="537">
        <f>(9+$Y$30)*I119</f>
        <v>0</v>
      </c>
      <c r="K119" s="567">
        <f>4.5*I119</f>
        <v>0</v>
      </c>
      <c r="L119" s="338">
        <f t="shared" si="26"/>
        <v>0</v>
      </c>
      <c r="M119" s="339">
        <f t="shared" si="27"/>
        <v>0</v>
      </c>
      <c r="N119" s="559">
        <v>5</v>
      </c>
      <c r="O119" s="563">
        <v>0.25</v>
      </c>
      <c r="P119" s="561">
        <v>0.25</v>
      </c>
      <c r="Q119" s="310">
        <v>0</v>
      </c>
      <c r="R119" s="333">
        <v>0</v>
      </c>
      <c r="S119" s="334">
        <v>0</v>
      </c>
      <c r="T119" s="356">
        <f t="shared" si="28"/>
        <v>0</v>
      </c>
      <c r="U119" s="336">
        <f t="shared" si="29"/>
        <v>0</v>
      </c>
      <c r="V119" s="334">
        <f t="shared" si="30"/>
        <v>0</v>
      </c>
      <c r="W119" s="357">
        <f t="shared" si="31"/>
        <v>0</v>
      </c>
    </row>
    <row r="120" spans="1:27" outlineLevel="2">
      <c r="A120" s="576" t="s">
        <v>160</v>
      </c>
      <c r="B120" s="315" t="s">
        <v>80</v>
      </c>
      <c r="C120" s="361" t="s">
        <v>8</v>
      </c>
      <c r="D120" s="565" t="s">
        <v>908</v>
      </c>
      <c r="E120" s="565" t="s">
        <v>909</v>
      </c>
      <c r="F120" s="565" t="s">
        <v>957</v>
      </c>
      <c r="G120" s="355">
        <v>6</v>
      </c>
      <c r="H120" s="315" t="s">
        <v>32</v>
      </c>
      <c r="I120" s="575">
        <v>0.5</v>
      </c>
      <c r="J120" s="537">
        <f>(9+$Y$30)*I120</f>
        <v>6.75</v>
      </c>
      <c r="K120" s="567">
        <f>4.5*I120</f>
        <v>2.25</v>
      </c>
      <c r="L120" s="338">
        <f t="shared" si="26"/>
        <v>3.75</v>
      </c>
      <c r="M120" s="339">
        <f t="shared" si="27"/>
        <v>1.25</v>
      </c>
      <c r="N120" s="310">
        <v>0</v>
      </c>
      <c r="O120" s="333">
        <v>0</v>
      </c>
      <c r="P120" s="334">
        <v>0</v>
      </c>
      <c r="Q120" s="559">
        <v>8</v>
      </c>
      <c r="R120" s="563">
        <v>0.2</v>
      </c>
      <c r="S120" s="561">
        <v>0.4</v>
      </c>
      <c r="T120" s="356">
        <f t="shared" si="28"/>
        <v>2.25</v>
      </c>
      <c r="U120" s="336">
        <f t="shared" si="29"/>
        <v>0</v>
      </c>
      <c r="V120" s="334">
        <f t="shared" si="30"/>
        <v>2.25</v>
      </c>
      <c r="W120" s="357">
        <f t="shared" si="31"/>
        <v>2.25</v>
      </c>
    </row>
    <row r="121" spans="1:27" outlineLevel="2">
      <c r="A121" s="576" t="s">
        <v>160</v>
      </c>
      <c r="B121" s="315" t="s">
        <v>80</v>
      </c>
      <c r="C121" s="361" t="s">
        <v>8</v>
      </c>
      <c r="D121" s="565" t="s">
        <v>908</v>
      </c>
      <c r="E121" s="565" t="s">
        <v>910</v>
      </c>
      <c r="F121" s="565" t="s">
        <v>958</v>
      </c>
      <c r="G121" s="355">
        <v>6</v>
      </c>
      <c r="H121" s="315" t="s">
        <v>32</v>
      </c>
      <c r="I121" s="575">
        <v>0.75</v>
      </c>
      <c r="J121" s="537">
        <f>(9+$Y$30)*I121</f>
        <v>10.125</v>
      </c>
      <c r="K121" s="567">
        <f>4.5*I121</f>
        <v>3.375</v>
      </c>
      <c r="L121" s="338">
        <f t="shared" si="26"/>
        <v>5.625</v>
      </c>
      <c r="M121" s="339">
        <f t="shared" si="27"/>
        <v>1.875</v>
      </c>
      <c r="N121" s="310">
        <v>0</v>
      </c>
      <c r="O121" s="333">
        <v>0</v>
      </c>
      <c r="P121" s="334">
        <v>0</v>
      </c>
      <c r="Q121" s="559">
        <v>8</v>
      </c>
      <c r="R121" s="563">
        <v>0.2</v>
      </c>
      <c r="S121" s="561">
        <v>0.4</v>
      </c>
      <c r="T121" s="356">
        <f t="shared" si="28"/>
        <v>3.375</v>
      </c>
      <c r="U121" s="336">
        <f t="shared" si="29"/>
        <v>0</v>
      </c>
      <c r="V121" s="334">
        <f t="shared" si="30"/>
        <v>3.375</v>
      </c>
      <c r="W121" s="357">
        <f t="shared" si="31"/>
        <v>3.375</v>
      </c>
    </row>
    <row r="122" spans="1:27" outlineLevel="2">
      <c r="A122" s="576" t="s">
        <v>160</v>
      </c>
      <c r="B122" s="315" t="s">
        <v>80</v>
      </c>
      <c r="C122" s="361" t="s">
        <v>8</v>
      </c>
      <c r="D122" s="565" t="s">
        <v>908</v>
      </c>
      <c r="E122" s="565" t="s">
        <v>911</v>
      </c>
      <c r="F122" s="565" t="s">
        <v>959</v>
      </c>
      <c r="G122" s="355">
        <v>6</v>
      </c>
      <c r="H122" s="315" t="s">
        <v>32</v>
      </c>
      <c r="I122" s="575">
        <v>1</v>
      </c>
      <c r="J122" s="537">
        <f>(4.5+$Y$30)*I122</f>
        <v>9</v>
      </c>
      <c r="K122" s="567">
        <f>9*I122</f>
        <v>9</v>
      </c>
      <c r="L122" s="338">
        <f t="shared" si="26"/>
        <v>5</v>
      </c>
      <c r="M122" s="339">
        <f t="shared" si="27"/>
        <v>5</v>
      </c>
      <c r="N122" s="310">
        <v>0</v>
      </c>
      <c r="O122" s="333">
        <v>0</v>
      </c>
      <c r="P122" s="334">
        <v>0</v>
      </c>
      <c r="Q122" s="559">
        <v>8</v>
      </c>
      <c r="R122" s="563">
        <v>0.2</v>
      </c>
      <c r="S122" s="561">
        <v>0.4</v>
      </c>
      <c r="T122" s="356">
        <f t="shared" si="28"/>
        <v>5.4</v>
      </c>
      <c r="U122" s="336">
        <f t="shared" si="29"/>
        <v>0</v>
      </c>
      <c r="V122" s="334">
        <f t="shared" si="30"/>
        <v>5.4</v>
      </c>
      <c r="W122" s="357">
        <f t="shared" si="31"/>
        <v>5.4</v>
      </c>
    </row>
    <row r="123" spans="1:27" outlineLevel="2">
      <c r="A123" s="354" t="s">
        <v>160</v>
      </c>
      <c r="B123" s="315" t="s">
        <v>3</v>
      </c>
      <c r="C123" s="315" t="s">
        <v>43</v>
      </c>
      <c r="D123" s="315" t="s">
        <v>218</v>
      </c>
      <c r="E123" s="315" t="s">
        <v>219</v>
      </c>
      <c r="F123" s="315" t="s">
        <v>220</v>
      </c>
      <c r="G123" s="355">
        <v>6</v>
      </c>
      <c r="H123" s="315" t="s">
        <v>221</v>
      </c>
      <c r="I123" s="329">
        <v>0.125</v>
      </c>
      <c r="J123" s="329">
        <f>I123*13.5</f>
        <v>1.6875</v>
      </c>
      <c r="K123" s="330">
        <f>I123*4.5</f>
        <v>0.5625</v>
      </c>
      <c r="L123" s="338">
        <f t="shared" si="26"/>
        <v>0.9375</v>
      </c>
      <c r="M123" s="339">
        <f t="shared" si="27"/>
        <v>0.3125</v>
      </c>
      <c r="N123" s="677">
        <v>80</v>
      </c>
      <c r="O123" s="563">
        <v>1.5</v>
      </c>
      <c r="P123" s="674">
        <v>4</v>
      </c>
      <c r="Q123" s="552">
        <v>5</v>
      </c>
      <c r="R123" s="543">
        <v>0.33</v>
      </c>
      <c r="S123" s="561">
        <v>0.25</v>
      </c>
      <c r="T123" s="356">
        <f t="shared" si="28"/>
        <v>5.4787499999999998</v>
      </c>
      <c r="U123" s="336">
        <f t="shared" si="29"/>
        <v>4.78125</v>
      </c>
      <c r="V123" s="334">
        <f t="shared" si="30"/>
        <v>0.69750000000000001</v>
      </c>
      <c r="W123" s="357">
        <f t="shared" si="31"/>
        <v>5.4787499999999998</v>
      </c>
    </row>
    <row r="124" spans="1:27" outlineLevel="2">
      <c r="A124" s="354" t="s">
        <v>160</v>
      </c>
      <c r="B124" s="315" t="s">
        <v>3</v>
      </c>
      <c r="C124" s="315" t="s">
        <v>8</v>
      </c>
      <c r="D124" s="315" t="s">
        <v>459</v>
      </c>
      <c r="E124" s="315" t="s">
        <v>478</v>
      </c>
      <c r="F124" s="315" t="s">
        <v>479</v>
      </c>
      <c r="G124" s="355">
        <v>6</v>
      </c>
      <c r="H124" s="315" t="s">
        <v>32</v>
      </c>
      <c r="I124" s="329">
        <v>0.66669999999999996</v>
      </c>
      <c r="J124" s="329">
        <f>(4.5+$Y$30)*I124</f>
        <v>6.0002999999999993</v>
      </c>
      <c r="K124" s="330">
        <f>9*I124</f>
        <v>6.0002999999999993</v>
      </c>
      <c r="L124" s="338">
        <f t="shared" si="26"/>
        <v>3.3334999999999995</v>
      </c>
      <c r="M124" s="339">
        <f t="shared" si="27"/>
        <v>3.3334999999999995</v>
      </c>
      <c r="N124" s="310">
        <v>0</v>
      </c>
      <c r="O124" s="333">
        <v>0</v>
      </c>
      <c r="P124" s="334">
        <v>0</v>
      </c>
      <c r="Q124" s="552">
        <v>8</v>
      </c>
      <c r="R124" s="543">
        <v>0.2</v>
      </c>
      <c r="S124" s="544">
        <v>0.4</v>
      </c>
      <c r="T124" s="356">
        <f t="shared" si="28"/>
        <v>3.6001799999999999</v>
      </c>
      <c r="U124" s="336">
        <f t="shared" si="29"/>
        <v>0</v>
      </c>
      <c r="V124" s="334">
        <f t="shared" si="30"/>
        <v>3.6001799999999999</v>
      </c>
      <c r="W124" s="357">
        <f t="shared" si="31"/>
        <v>3.6001799999999999</v>
      </c>
    </row>
    <row r="125" spans="1:27" outlineLevel="2">
      <c r="A125" s="354" t="s">
        <v>160</v>
      </c>
      <c r="B125" s="315" t="s">
        <v>3</v>
      </c>
      <c r="C125" s="315" t="s">
        <v>18</v>
      </c>
      <c r="D125" s="315" t="s">
        <v>161</v>
      </c>
      <c r="E125" s="315" t="s">
        <v>162</v>
      </c>
      <c r="F125" s="315" t="s">
        <v>163</v>
      </c>
      <c r="G125" s="355">
        <v>6</v>
      </c>
      <c r="H125" s="315" t="s">
        <v>79</v>
      </c>
      <c r="I125" s="329">
        <v>1</v>
      </c>
      <c r="J125" s="329">
        <v>13.5</v>
      </c>
      <c r="K125" s="330">
        <v>4.5</v>
      </c>
      <c r="L125" s="338">
        <f t="shared" si="26"/>
        <v>7.5</v>
      </c>
      <c r="M125" s="339">
        <f t="shared" si="27"/>
        <v>2.5</v>
      </c>
      <c r="N125" s="559">
        <v>48</v>
      </c>
      <c r="O125" s="563">
        <v>1</v>
      </c>
      <c r="P125" s="544">
        <v>4</v>
      </c>
      <c r="Q125" s="310">
        <v>0</v>
      </c>
      <c r="R125" s="333">
        <v>0</v>
      </c>
      <c r="S125" s="334">
        <v>0</v>
      </c>
      <c r="T125" s="356">
        <f t="shared" si="28"/>
        <v>31.5</v>
      </c>
      <c r="U125" s="336">
        <f t="shared" si="29"/>
        <v>31.5</v>
      </c>
      <c r="V125" s="334">
        <f t="shared" si="30"/>
        <v>0</v>
      </c>
      <c r="W125" s="357">
        <f t="shared" si="31"/>
        <v>31.5</v>
      </c>
    </row>
    <row r="126" spans="1:27" outlineLevel="2">
      <c r="A126" s="354" t="s">
        <v>160</v>
      </c>
      <c r="B126" s="315" t="s">
        <v>3</v>
      </c>
      <c r="C126" s="315" t="s">
        <v>22</v>
      </c>
      <c r="D126" s="315" t="s">
        <v>164</v>
      </c>
      <c r="E126" s="315" t="s">
        <v>165</v>
      </c>
      <c r="F126" s="315" t="s">
        <v>166</v>
      </c>
      <c r="G126" s="355">
        <v>6</v>
      </c>
      <c r="H126" s="315" t="s">
        <v>79</v>
      </c>
      <c r="I126" s="346">
        <v>0.4</v>
      </c>
      <c r="J126" s="329">
        <f>9*I126</f>
        <v>3.6</v>
      </c>
      <c r="K126" s="330">
        <f>9*I126</f>
        <v>3.6</v>
      </c>
      <c r="L126" s="338">
        <f t="shared" si="26"/>
        <v>2</v>
      </c>
      <c r="M126" s="339">
        <f t="shared" si="27"/>
        <v>2</v>
      </c>
      <c r="N126" s="552">
        <v>60</v>
      </c>
      <c r="O126" s="543">
        <v>1</v>
      </c>
      <c r="P126" s="561">
        <v>3</v>
      </c>
      <c r="Q126" s="310">
        <v>0</v>
      </c>
      <c r="R126" s="333">
        <v>0</v>
      </c>
      <c r="S126" s="334">
        <v>0</v>
      </c>
      <c r="T126" s="356">
        <f t="shared" si="28"/>
        <v>14.4</v>
      </c>
      <c r="U126" s="336">
        <f t="shared" si="29"/>
        <v>14.4</v>
      </c>
      <c r="V126" s="334">
        <f t="shared" si="30"/>
        <v>0</v>
      </c>
      <c r="W126" s="357">
        <f t="shared" si="31"/>
        <v>14.4</v>
      </c>
    </row>
    <row r="127" spans="1:27" outlineLevel="2">
      <c r="A127" s="326" t="s">
        <v>160</v>
      </c>
      <c r="B127" s="315" t="s">
        <v>3</v>
      </c>
      <c r="C127" s="315" t="s">
        <v>8</v>
      </c>
      <c r="D127" s="315" t="s">
        <v>4</v>
      </c>
      <c r="E127" s="315" t="s">
        <v>5</v>
      </c>
      <c r="F127" s="315" t="s">
        <v>6</v>
      </c>
      <c r="G127" s="355">
        <v>24</v>
      </c>
      <c r="H127" s="315" t="s">
        <v>7</v>
      </c>
      <c r="I127" s="329">
        <v>1</v>
      </c>
      <c r="J127" s="329">
        <f>$Y$29</f>
        <v>1.3149999999999999</v>
      </c>
      <c r="K127" s="330">
        <v>0</v>
      </c>
      <c r="L127" s="338">
        <f t="shared" si="26"/>
        <v>0.18263888888888888</v>
      </c>
      <c r="M127" s="339">
        <f t="shared" si="27"/>
        <v>0</v>
      </c>
      <c r="N127" s="552">
        <v>0</v>
      </c>
      <c r="O127" s="545">
        <f>N127</f>
        <v>0</v>
      </c>
      <c r="P127" s="544">
        <v>0</v>
      </c>
      <c r="Q127" s="552">
        <v>1</v>
      </c>
      <c r="R127" s="545">
        <f>Q127</f>
        <v>1</v>
      </c>
      <c r="S127" s="544">
        <v>0</v>
      </c>
      <c r="T127" s="356">
        <f t="shared" si="28"/>
        <v>1.3149999999999999</v>
      </c>
      <c r="U127" s="336">
        <f t="shared" si="29"/>
        <v>0</v>
      </c>
      <c r="V127" s="334">
        <f t="shared" si="30"/>
        <v>1.3149999999999999</v>
      </c>
      <c r="W127" s="357">
        <f t="shared" si="31"/>
        <v>1.3149999999999999</v>
      </c>
    </row>
    <row r="128" spans="1:27" outlineLevel="2">
      <c r="A128" s="568" t="s">
        <v>160</v>
      </c>
      <c r="B128" s="565" t="s">
        <v>3</v>
      </c>
      <c r="C128" s="565" t="s">
        <v>97</v>
      </c>
      <c r="D128" s="565" t="s">
        <v>908</v>
      </c>
      <c r="E128" s="565" t="s">
        <v>923</v>
      </c>
      <c r="F128" s="565" t="s">
        <v>933</v>
      </c>
      <c r="G128" s="598">
        <v>6</v>
      </c>
      <c r="H128" s="565" t="s">
        <v>96</v>
      </c>
      <c r="I128" s="537">
        <v>1</v>
      </c>
      <c r="J128" s="537">
        <f>(9+$Y$30)*I128</f>
        <v>13.5</v>
      </c>
      <c r="K128" s="567">
        <v>4.5</v>
      </c>
      <c r="L128" s="599">
        <f t="shared" si="26"/>
        <v>7.5</v>
      </c>
      <c r="M128" s="600">
        <f t="shared" si="27"/>
        <v>2.5</v>
      </c>
      <c r="N128" s="559">
        <v>20</v>
      </c>
      <c r="O128" s="563">
        <v>1</v>
      </c>
      <c r="P128" s="561">
        <v>1</v>
      </c>
      <c r="Q128" s="558">
        <v>0</v>
      </c>
      <c r="R128" s="562">
        <v>0</v>
      </c>
      <c r="S128" s="560">
        <v>0</v>
      </c>
      <c r="T128" s="601">
        <f t="shared" si="28"/>
        <v>18</v>
      </c>
      <c r="U128" s="602">
        <f t="shared" si="29"/>
        <v>18</v>
      </c>
      <c r="V128" s="560">
        <f t="shared" si="30"/>
        <v>0</v>
      </c>
      <c r="W128" s="603">
        <f t="shared" si="31"/>
        <v>18</v>
      </c>
    </row>
    <row r="129" spans="1:23" outlineLevel="2">
      <c r="A129" s="576" t="s">
        <v>160</v>
      </c>
      <c r="B129" s="315" t="s">
        <v>3</v>
      </c>
      <c r="C129" s="361" t="s">
        <v>8</v>
      </c>
      <c r="D129" s="565" t="s">
        <v>908</v>
      </c>
      <c r="E129" s="565" t="s">
        <v>909</v>
      </c>
      <c r="F129" s="565" t="s">
        <v>957</v>
      </c>
      <c r="G129" s="355">
        <v>6</v>
      </c>
      <c r="H129" s="315" t="s">
        <v>32</v>
      </c>
      <c r="I129" s="575">
        <v>0.5</v>
      </c>
      <c r="J129" s="537">
        <f>(9+$Y$30)*I129</f>
        <v>6.75</v>
      </c>
      <c r="K129" s="567">
        <f>4.5*I129</f>
        <v>2.25</v>
      </c>
      <c r="L129" s="338">
        <f t="shared" si="26"/>
        <v>3.75</v>
      </c>
      <c r="M129" s="339">
        <f t="shared" si="27"/>
        <v>1.25</v>
      </c>
      <c r="N129" s="310">
        <v>0</v>
      </c>
      <c r="O129" s="333">
        <v>0</v>
      </c>
      <c r="P129" s="334">
        <v>0</v>
      </c>
      <c r="Q129" s="559">
        <v>8</v>
      </c>
      <c r="R129" s="563">
        <v>0.2</v>
      </c>
      <c r="S129" s="561">
        <v>0.4</v>
      </c>
      <c r="T129" s="356">
        <f t="shared" si="28"/>
        <v>2.25</v>
      </c>
      <c r="U129" s="336">
        <f t="shared" si="29"/>
        <v>0</v>
      </c>
      <c r="V129" s="334">
        <f t="shared" si="30"/>
        <v>2.25</v>
      </c>
      <c r="W129" s="357">
        <f t="shared" si="31"/>
        <v>2.25</v>
      </c>
    </row>
    <row r="130" spans="1:23" outlineLevel="2">
      <c r="A130" s="576" t="s">
        <v>160</v>
      </c>
      <c r="B130" s="315" t="s">
        <v>3</v>
      </c>
      <c r="C130" s="361" t="s">
        <v>8</v>
      </c>
      <c r="D130" s="565" t="s">
        <v>908</v>
      </c>
      <c r="E130" s="565" t="s">
        <v>910</v>
      </c>
      <c r="F130" s="565" t="s">
        <v>958</v>
      </c>
      <c r="G130" s="355">
        <v>6</v>
      </c>
      <c r="H130" s="315" t="s">
        <v>32</v>
      </c>
      <c r="I130" s="575">
        <v>0.75</v>
      </c>
      <c r="J130" s="537">
        <f>(9+$Y$30)*I130</f>
        <v>10.125</v>
      </c>
      <c r="K130" s="567">
        <f>4.5*I130</f>
        <v>3.375</v>
      </c>
      <c r="L130" s="338">
        <f t="shared" si="26"/>
        <v>5.625</v>
      </c>
      <c r="M130" s="339">
        <f t="shared" si="27"/>
        <v>1.875</v>
      </c>
      <c r="N130" s="310">
        <v>0</v>
      </c>
      <c r="O130" s="333">
        <v>0</v>
      </c>
      <c r="P130" s="334">
        <v>0</v>
      </c>
      <c r="Q130" s="559">
        <v>8</v>
      </c>
      <c r="R130" s="563">
        <v>0.2</v>
      </c>
      <c r="S130" s="561">
        <v>0.4</v>
      </c>
      <c r="T130" s="356">
        <f t="shared" si="28"/>
        <v>3.375</v>
      </c>
      <c r="U130" s="336">
        <f t="shared" si="29"/>
        <v>0</v>
      </c>
      <c r="V130" s="334">
        <f t="shared" si="30"/>
        <v>3.375</v>
      </c>
      <c r="W130" s="357">
        <f t="shared" si="31"/>
        <v>3.375</v>
      </c>
    </row>
    <row r="131" spans="1:23" outlineLevel="2">
      <c r="A131" s="576" t="s">
        <v>160</v>
      </c>
      <c r="B131" s="315" t="s">
        <v>3</v>
      </c>
      <c r="C131" s="361" t="s">
        <v>8</v>
      </c>
      <c r="D131" s="565" t="s">
        <v>908</v>
      </c>
      <c r="E131" s="565" t="s">
        <v>911</v>
      </c>
      <c r="F131" s="565" t="s">
        <v>959</v>
      </c>
      <c r="G131" s="355">
        <v>6</v>
      </c>
      <c r="H131" s="315" t="s">
        <v>32</v>
      </c>
      <c r="I131" s="575">
        <v>1</v>
      </c>
      <c r="J131" s="537">
        <f>(4.5+$Y$30)*I131</f>
        <v>9</v>
      </c>
      <c r="K131" s="567">
        <f>9*I131</f>
        <v>9</v>
      </c>
      <c r="L131" s="338">
        <f t="shared" si="26"/>
        <v>5</v>
      </c>
      <c r="M131" s="339">
        <f t="shared" si="27"/>
        <v>5</v>
      </c>
      <c r="N131" s="310">
        <v>0</v>
      </c>
      <c r="O131" s="333">
        <v>0</v>
      </c>
      <c r="P131" s="334">
        <v>0</v>
      </c>
      <c r="Q131" s="559">
        <v>8</v>
      </c>
      <c r="R131" s="563">
        <v>0.2</v>
      </c>
      <c r="S131" s="561">
        <v>0.4</v>
      </c>
      <c r="T131" s="356">
        <f t="shared" si="28"/>
        <v>5.4</v>
      </c>
      <c r="U131" s="336">
        <f t="shared" si="29"/>
        <v>0</v>
      </c>
      <c r="V131" s="334">
        <f t="shared" si="30"/>
        <v>5.4</v>
      </c>
      <c r="W131" s="357">
        <f t="shared" si="31"/>
        <v>5.4</v>
      </c>
    </row>
    <row r="132" spans="1:23" outlineLevel="2">
      <c r="A132" s="354" t="s">
        <v>160</v>
      </c>
      <c r="B132" s="315" t="s">
        <v>70</v>
      </c>
      <c r="C132" s="315" t="s">
        <v>43</v>
      </c>
      <c r="D132" s="315" t="s">
        <v>211</v>
      </c>
      <c r="E132" s="315" t="s">
        <v>212</v>
      </c>
      <c r="F132" s="315" t="s">
        <v>213</v>
      </c>
      <c r="G132" s="355">
        <v>5</v>
      </c>
      <c r="H132" s="315" t="s">
        <v>144</v>
      </c>
      <c r="I132" s="329">
        <v>1</v>
      </c>
      <c r="J132" s="329">
        <v>6.75</v>
      </c>
      <c r="K132" s="330">
        <v>6.75</v>
      </c>
      <c r="L132" s="338">
        <f t="shared" si="26"/>
        <v>4.5</v>
      </c>
      <c r="M132" s="339">
        <f t="shared" si="27"/>
        <v>4.5</v>
      </c>
      <c r="N132" s="552">
        <v>20</v>
      </c>
      <c r="O132" s="543">
        <v>1</v>
      </c>
      <c r="P132" s="544">
        <v>2</v>
      </c>
      <c r="Q132" s="310">
        <v>0</v>
      </c>
      <c r="R132" s="333">
        <v>0</v>
      </c>
      <c r="S132" s="334">
        <v>0</v>
      </c>
      <c r="T132" s="356">
        <f t="shared" si="28"/>
        <v>20.25</v>
      </c>
      <c r="U132" s="336">
        <f t="shared" si="29"/>
        <v>20.25</v>
      </c>
      <c r="V132" s="334">
        <f t="shared" si="30"/>
        <v>0</v>
      </c>
      <c r="W132" s="357">
        <f t="shared" si="31"/>
        <v>20.25</v>
      </c>
    </row>
    <row r="133" spans="1:23" outlineLevel="2">
      <c r="A133" s="354" t="s">
        <v>160</v>
      </c>
      <c r="B133" s="315" t="s">
        <v>70</v>
      </c>
      <c r="C133" s="315" t="s">
        <v>14</v>
      </c>
      <c r="D133" s="315" t="s">
        <v>214</v>
      </c>
      <c r="E133" s="315" t="s">
        <v>215</v>
      </c>
      <c r="F133" s="315" t="s">
        <v>216</v>
      </c>
      <c r="G133" s="355">
        <v>5</v>
      </c>
      <c r="H133" s="315" t="s">
        <v>144</v>
      </c>
      <c r="I133" s="329">
        <v>0.5</v>
      </c>
      <c r="J133" s="329">
        <f>9*I133</f>
        <v>4.5</v>
      </c>
      <c r="K133" s="330">
        <f>4.5*I133</f>
        <v>2.25</v>
      </c>
      <c r="L133" s="338">
        <f t="shared" si="26"/>
        <v>3</v>
      </c>
      <c r="M133" s="339">
        <f t="shared" si="27"/>
        <v>1.5</v>
      </c>
      <c r="N133" s="310">
        <v>0</v>
      </c>
      <c r="O133" s="333">
        <v>0</v>
      </c>
      <c r="P133" s="334">
        <v>0</v>
      </c>
      <c r="Q133" s="552">
        <v>24</v>
      </c>
      <c r="R133" s="543">
        <v>1</v>
      </c>
      <c r="S133" s="544">
        <v>2</v>
      </c>
      <c r="T133" s="356">
        <f t="shared" si="28"/>
        <v>9</v>
      </c>
      <c r="U133" s="336">
        <f t="shared" si="29"/>
        <v>0</v>
      </c>
      <c r="V133" s="334">
        <f t="shared" si="30"/>
        <v>9</v>
      </c>
      <c r="W133" s="357">
        <f t="shared" si="31"/>
        <v>9</v>
      </c>
    </row>
    <row r="134" spans="1:23" outlineLevel="2">
      <c r="A134" s="354" t="s">
        <v>160</v>
      </c>
      <c r="B134" s="315" t="s">
        <v>70</v>
      </c>
      <c r="C134" s="315" t="s">
        <v>18</v>
      </c>
      <c r="D134" s="315" t="s">
        <v>151</v>
      </c>
      <c r="E134" s="315" t="s">
        <v>152</v>
      </c>
      <c r="F134" s="315" t="s">
        <v>153</v>
      </c>
      <c r="G134" s="355">
        <v>15</v>
      </c>
      <c r="H134" s="315" t="s">
        <v>7</v>
      </c>
      <c r="I134" s="329">
        <v>1</v>
      </c>
      <c r="J134" s="329">
        <f>$Y$32</f>
        <v>1.3149999999999999</v>
      </c>
      <c r="K134" s="330">
        <v>0</v>
      </c>
      <c r="L134" s="338">
        <f t="shared" si="26"/>
        <v>0.29222222222222222</v>
      </c>
      <c r="M134" s="339">
        <f t="shared" si="27"/>
        <v>0</v>
      </c>
      <c r="N134" s="552">
        <v>1</v>
      </c>
      <c r="O134" s="545">
        <f>N134</f>
        <v>1</v>
      </c>
      <c r="P134" s="544">
        <v>0</v>
      </c>
      <c r="Q134" s="552">
        <v>0</v>
      </c>
      <c r="R134" s="545">
        <f>Q134</f>
        <v>0</v>
      </c>
      <c r="S134" s="544">
        <v>0</v>
      </c>
      <c r="T134" s="356">
        <f t="shared" si="28"/>
        <v>1.3149999999999999</v>
      </c>
      <c r="U134" s="336">
        <f t="shared" si="29"/>
        <v>1.3149999999999999</v>
      </c>
      <c r="V134" s="334">
        <f t="shared" si="30"/>
        <v>0</v>
      </c>
      <c r="W134" s="357">
        <f t="shared" si="31"/>
        <v>1.3149999999999999</v>
      </c>
    </row>
    <row r="135" spans="1:23" outlineLevel="2">
      <c r="A135" s="326" t="s">
        <v>160</v>
      </c>
      <c r="B135" s="315" t="s">
        <v>70</v>
      </c>
      <c r="C135" s="315" t="s">
        <v>18</v>
      </c>
      <c r="D135" s="315" t="s">
        <v>29</v>
      </c>
      <c r="E135" s="315" t="s">
        <v>30</v>
      </c>
      <c r="F135" s="315" t="s">
        <v>31</v>
      </c>
      <c r="G135" s="355">
        <v>10</v>
      </c>
      <c r="H135" s="315" t="s">
        <v>32</v>
      </c>
      <c r="I135" s="329">
        <v>1</v>
      </c>
      <c r="J135" s="329">
        <f>$Y$27</f>
        <v>0.1</v>
      </c>
      <c r="K135" s="330">
        <v>0</v>
      </c>
      <c r="L135" s="338">
        <f t="shared" si="26"/>
        <v>3.3333333333333333E-2</v>
      </c>
      <c r="M135" s="339">
        <f t="shared" si="27"/>
        <v>0</v>
      </c>
      <c r="N135" s="552">
        <v>0</v>
      </c>
      <c r="O135" s="543">
        <f>N135</f>
        <v>0</v>
      </c>
      <c r="P135" s="544">
        <v>0</v>
      </c>
      <c r="Q135" s="552">
        <v>3</v>
      </c>
      <c r="R135" s="543">
        <f>Q135</f>
        <v>3</v>
      </c>
      <c r="S135" s="544">
        <v>0</v>
      </c>
      <c r="T135" s="356">
        <f t="shared" si="28"/>
        <v>0.30000000000000004</v>
      </c>
      <c r="U135" s="336">
        <f t="shared" si="29"/>
        <v>0</v>
      </c>
      <c r="V135" s="334">
        <f t="shared" si="30"/>
        <v>0.30000000000000004</v>
      </c>
      <c r="W135" s="357">
        <f t="shared" si="31"/>
        <v>0.30000000000000004</v>
      </c>
    </row>
    <row r="136" spans="1:23" outlineLevel="1">
      <c r="A136" s="647" t="s">
        <v>1014</v>
      </c>
      <c r="B136" s="315"/>
      <c r="C136" s="315"/>
      <c r="D136" s="315"/>
      <c r="E136" s="315"/>
      <c r="F136" s="315"/>
      <c r="G136" s="355"/>
      <c r="H136" s="315"/>
      <c r="I136" s="329"/>
      <c r="J136" s="329"/>
      <c r="K136" s="330"/>
      <c r="L136" s="338"/>
      <c r="M136" s="339"/>
      <c r="N136" s="552"/>
      <c r="O136" s="543"/>
      <c r="P136" s="544"/>
      <c r="Q136" s="552"/>
      <c r="R136" s="543"/>
      <c r="S136" s="544"/>
      <c r="T136" s="356"/>
      <c r="U136" s="336">
        <f>SUBTOTAL(9,U74:U135)</f>
        <v>274.08499999999998</v>
      </c>
      <c r="V136" s="334">
        <f>SUBTOTAL(9,V74:V135)</f>
        <v>362.11090000000002</v>
      </c>
      <c r="W136" s="357">
        <f>SUBTOTAL(9,W74:W135)</f>
        <v>636.19589999999994</v>
      </c>
    </row>
    <row r="137" spans="1:23" outlineLevel="2">
      <c r="A137" s="354" t="s">
        <v>217</v>
      </c>
      <c r="B137" s="315" t="s">
        <v>9</v>
      </c>
      <c r="C137" s="315" t="s">
        <v>43</v>
      </c>
      <c r="D137" s="315" t="s">
        <v>218</v>
      </c>
      <c r="E137" s="315" t="s">
        <v>219</v>
      </c>
      <c r="F137" s="315" t="s">
        <v>220</v>
      </c>
      <c r="G137" s="355">
        <v>6</v>
      </c>
      <c r="H137" s="315" t="s">
        <v>221</v>
      </c>
      <c r="I137" s="329">
        <v>0.10539999999999999</v>
      </c>
      <c r="J137" s="329">
        <f>I137*13.5</f>
        <v>1.4228999999999998</v>
      </c>
      <c r="K137" s="330">
        <f>I137*4.5</f>
        <v>0.47429999999999994</v>
      </c>
      <c r="L137" s="338">
        <f t="shared" ref="L137:L178" si="32">J137*10/3/G137</f>
        <v>0.79049999999999987</v>
      </c>
      <c r="M137" s="339">
        <f t="shared" ref="M137:M178" si="33">K137*10/3/G137</f>
        <v>0.26349999999999996</v>
      </c>
      <c r="N137" s="552">
        <v>100</v>
      </c>
      <c r="O137" s="548">
        <v>1.5</v>
      </c>
      <c r="P137" s="544">
        <v>5</v>
      </c>
      <c r="Q137" s="554">
        <v>5</v>
      </c>
      <c r="R137" s="543">
        <v>0.33</v>
      </c>
      <c r="S137" s="555">
        <v>0.25</v>
      </c>
      <c r="T137" s="356">
        <f t="shared" ref="T137:T178" si="34">J137*(O137+R137)+K137*(P137+S137)</f>
        <v>5.0939819999999996</v>
      </c>
      <c r="U137" s="336">
        <f t="shared" ref="U137:U178" si="35">J137*O137+K137*P137</f>
        <v>4.5058499999999988</v>
      </c>
      <c r="V137" s="334">
        <f t="shared" ref="V137:V178" si="36">J137*R137+K137*S137</f>
        <v>0.58813199999999988</v>
      </c>
      <c r="W137" s="357">
        <f t="shared" ref="W137:W178" si="37">T137</f>
        <v>5.0939819999999996</v>
      </c>
    </row>
    <row r="138" spans="1:23" outlineLevel="2">
      <c r="A138" s="354" t="s">
        <v>217</v>
      </c>
      <c r="B138" s="315" t="s">
        <v>9</v>
      </c>
      <c r="C138" s="315" t="s">
        <v>8</v>
      </c>
      <c r="D138" s="315" t="s">
        <v>222</v>
      </c>
      <c r="E138" s="315" t="s">
        <v>223</v>
      </c>
      <c r="F138" s="315" t="s">
        <v>224</v>
      </c>
      <c r="G138" s="355">
        <v>6</v>
      </c>
      <c r="H138" s="315" t="s">
        <v>32</v>
      </c>
      <c r="I138" s="329">
        <v>0.5</v>
      </c>
      <c r="J138" s="329">
        <f>(4.5+$Y$30)*I138</f>
        <v>4.5</v>
      </c>
      <c r="K138" s="330">
        <f>9*I138</f>
        <v>4.5</v>
      </c>
      <c r="L138" s="338">
        <f t="shared" si="32"/>
        <v>2.5</v>
      </c>
      <c r="M138" s="339">
        <f t="shared" si="33"/>
        <v>2.5</v>
      </c>
      <c r="N138" s="310">
        <v>0</v>
      </c>
      <c r="O138" s="333">
        <v>0</v>
      </c>
      <c r="P138" s="334">
        <v>0</v>
      </c>
      <c r="Q138" s="552">
        <v>8</v>
      </c>
      <c r="R138" s="543">
        <v>0.2</v>
      </c>
      <c r="S138" s="544">
        <v>0.4</v>
      </c>
      <c r="T138" s="356">
        <f t="shared" si="34"/>
        <v>2.7</v>
      </c>
      <c r="U138" s="336">
        <f t="shared" si="35"/>
        <v>0</v>
      </c>
      <c r="V138" s="334">
        <f t="shared" si="36"/>
        <v>2.7</v>
      </c>
      <c r="W138" s="357">
        <f t="shared" si="37"/>
        <v>2.7</v>
      </c>
    </row>
    <row r="139" spans="1:23" outlineLevel="2">
      <c r="A139" s="326" t="s">
        <v>217</v>
      </c>
      <c r="B139" s="315" t="s">
        <v>9</v>
      </c>
      <c r="C139" s="315" t="s">
        <v>8</v>
      </c>
      <c r="D139" s="315" t="s">
        <v>23</v>
      </c>
      <c r="E139" s="315" t="s">
        <v>5</v>
      </c>
      <c r="F139" s="315" t="s">
        <v>6</v>
      </c>
      <c r="G139" s="355">
        <v>24</v>
      </c>
      <c r="H139" s="315" t="s">
        <v>7</v>
      </c>
      <c r="I139" s="329">
        <v>1</v>
      </c>
      <c r="J139" s="329">
        <f>$Y$29</f>
        <v>1.3149999999999999</v>
      </c>
      <c r="K139" s="330">
        <v>0</v>
      </c>
      <c r="L139" s="338">
        <f t="shared" si="32"/>
        <v>0.18263888888888888</v>
      </c>
      <c r="M139" s="339">
        <f t="shared" si="33"/>
        <v>0</v>
      </c>
      <c r="N139" s="552">
        <v>1</v>
      </c>
      <c r="O139" s="545">
        <f>N139</f>
        <v>1</v>
      </c>
      <c r="P139" s="544">
        <v>0</v>
      </c>
      <c r="Q139" s="552">
        <v>1</v>
      </c>
      <c r="R139" s="545">
        <f>Q139</f>
        <v>1</v>
      </c>
      <c r="S139" s="544">
        <v>0</v>
      </c>
      <c r="T139" s="356">
        <f t="shared" si="34"/>
        <v>2.63</v>
      </c>
      <c r="U139" s="336">
        <f t="shared" si="35"/>
        <v>1.3149999999999999</v>
      </c>
      <c r="V139" s="334">
        <f t="shared" si="36"/>
        <v>1.3149999999999999</v>
      </c>
      <c r="W139" s="357">
        <f t="shared" si="37"/>
        <v>2.63</v>
      </c>
    </row>
    <row r="140" spans="1:23" outlineLevel="2">
      <c r="A140" s="354" t="s">
        <v>217</v>
      </c>
      <c r="B140" s="315" t="s">
        <v>9</v>
      </c>
      <c r="C140" s="315" t="s">
        <v>22</v>
      </c>
      <c r="D140" s="359" t="s">
        <v>538</v>
      </c>
      <c r="E140" s="315" t="s">
        <v>522</v>
      </c>
      <c r="F140" s="315" t="s">
        <v>523</v>
      </c>
      <c r="G140" s="355">
        <v>6</v>
      </c>
      <c r="H140" s="315" t="s">
        <v>79</v>
      </c>
      <c r="I140" s="329">
        <v>1</v>
      </c>
      <c r="J140" s="329">
        <v>13.5</v>
      </c>
      <c r="K140" s="330">
        <v>4.5</v>
      </c>
      <c r="L140" s="338">
        <f t="shared" si="32"/>
        <v>7.5</v>
      </c>
      <c r="M140" s="339">
        <f t="shared" si="33"/>
        <v>2.5</v>
      </c>
      <c r="N140" s="552">
        <v>112</v>
      </c>
      <c r="O140" s="543">
        <v>2</v>
      </c>
      <c r="P140" s="544">
        <v>7</v>
      </c>
      <c r="Q140" s="310">
        <v>0</v>
      </c>
      <c r="R140" s="333">
        <v>0</v>
      </c>
      <c r="S140" s="334">
        <v>0</v>
      </c>
      <c r="T140" s="356">
        <f t="shared" si="34"/>
        <v>58.5</v>
      </c>
      <c r="U140" s="336">
        <f t="shared" si="35"/>
        <v>58.5</v>
      </c>
      <c r="V140" s="334">
        <f t="shared" si="36"/>
        <v>0</v>
      </c>
      <c r="W140" s="357">
        <f t="shared" si="37"/>
        <v>58.5</v>
      </c>
    </row>
    <row r="141" spans="1:23" outlineLevel="2">
      <c r="A141" s="326" t="s">
        <v>217</v>
      </c>
      <c r="B141" s="315" t="s">
        <v>9</v>
      </c>
      <c r="C141" s="315" t="s">
        <v>8</v>
      </c>
      <c r="D141" s="315" t="s">
        <v>29</v>
      </c>
      <c r="E141" s="315" t="s">
        <v>30</v>
      </c>
      <c r="F141" s="315" t="s">
        <v>31</v>
      </c>
      <c r="G141" s="355">
        <v>12</v>
      </c>
      <c r="H141" s="315" t="s">
        <v>32</v>
      </c>
      <c r="I141" s="329">
        <v>1</v>
      </c>
      <c r="J141" s="329">
        <f>$Y$27</f>
        <v>0.1</v>
      </c>
      <c r="K141" s="330">
        <v>0</v>
      </c>
      <c r="L141" s="338">
        <f t="shared" si="32"/>
        <v>2.7777777777777776E-2</v>
      </c>
      <c r="M141" s="339">
        <f t="shared" si="33"/>
        <v>0</v>
      </c>
      <c r="N141" s="558">
        <v>2</v>
      </c>
      <c r="O141" s="563">
        <f>N141</f>
        <v>2</v>
      </c>
      <c r="P141" s="561">
        <v>0</v>
      </c>
      <c r="Q141" s="559">
        <v>0</v>
      </c>
      <c r="R141" s="563">
        <f>Q141</f>
        <v>0</v>
      </c>
      <c r="S141" s="561">
        <v>0</v>
      </c>
      <c r="T141" s="356">
        <f t="shared" si="34"/>
        <v>0.2</v>
      </c>
      <c r="U141" s="336">
        <f t="shared" si="35"/>
        <v>0.2</v>
      </c>
      <c r="V141" s="334">
        <f t="shared" si="36"/>
        <v>0</v>
      </c>
      <c r="W141" s="357">
        <f t="shared" si="37"/>
        <v>0.2</v>
      </c>
    </row>
    <row r="142" spans="1:23" outlineLevel="2">
      <c r="A142" s="354" t="s">
        <v>217</v>
      </c>
      <c r="B142" s="315" t="s">
        <v>75</v>
      </c>
      <c r="C142" s="315" t="s">
        <v>43</v>
      </c>
      <c r="D142" s="315" t="s">
        <v>218</v>
      </c>
      <c r="E142" s="315" t="s">
        <v>219</v>
      </c>
      <c r="F142" s="315" t="s">
        <v>220</v>
      </c>
      <c r="G142" s="355">
        <v>6</v>
      </c>
      <c r="H142" s="315" t="s">
        <v>221</v>
      </c>
      <c r="I142" s="329">
        <v>0.10539999999999999</v>
      </c>
      <c r="J142" s="329">
        <f>I142*13.5</f>
        <v>1.4228999999999998</v>
      </c>
      <c r="K142" s="330">
        <f>I142*4.5</f>
        <v>0.47429999999999994</v>
      </c>
      <c r="L142" s="338">
        <f t="shared" si="32"/>
        <v>0.79049999999999987</v>
      </c>
      <c r="M142" s="339">
        <f t="shared" si="33"/>
        <v>0.26349999999999996</v>
      </c>
      <c r="N142" s="559">
        <v>20</v>
      </c>
      <c r="O142" s="563">
        <v>0.5</v>
      </c>
      <c r="P142" s="561">
        <v>1</v>
      </c>
      <c r="Q142" s="559">
        <v>5</v>
      </c>
      <c r="R142" s="543">
        <v>0.17</v>
      </c>
      <c r="S142" s="561">
        <v>0.25</v>
      </c>
      <c r="T142" s="356">
        <f t="shared" si="34"/>
        <v>1.5462179999999999</v>
      </c>
      <c r="U142" s="336">
        <f t="shared" si="35"/>
        <v>1.1857499999999999</v>
      </c>
      <c r="V142" s="334">
        <f t="shared" si="36"/>
        <v>0.36046800000000001</v>
      </c>
      <c r="W142" s="357">
        <f t="shared" si="37"/>
        <v>1.5462179999999999</v>
      </c>
    </row>
    <row r="143" spans="1:23" outlineLevel="2">
      <c r="A143" s="354" t="s">
        <v>217</v>
      </c>
      <c r="B143" s="315" t="s">
        <v>75</v>
      </c>
      <c r="C143" s="315" t="s">
        <v>8</v>
      </c>
      <c r="D143" s="315" t="s">
        <v>222</v>
      </c>
      <c r="E143" s="315" t="s">
        <v>223</v>
      </c>
      <c r="F143" s="315" t="s">
        <v>224</v>
      </c>
      <c r="G143" s="355">
        <v>6</v>
      </c>
      <c r="H143" s="315" t="s">
        <v>32</v>
      </c>
      <c r="I143" s="329">
        <v>0.5</v>
      </c>
      <c r="J143" s="329">
        <f>(4.5+$Y$30)*I143</f>
        <v>4.5</v>
      </c>
      <c r="K143" s="330">
        <f>9*I143</f>
        <v>4.5</v>
      </c>
      <c r="L143" s="338">
        <f t="shared" si="32"/>
        <v>2.5</v>
      </c>
      <c r="M143" s="339">
        <f t="shared" si="33"/>
        <v>2.5</v>
      </c>
      <c r="N143" s="310">
        <v>0</v>
      </c>
      <c r="O143" s="333">
        <v>0</v>
      </c>
      <c r="P143" s="334">
        <v>0</v>
      </c>
      <c r="Q143" s="552">
        <v>8</v>
      </c>
      <c r="R143" s="543">
        <v>0.2</v>
      </c>
      <c r="S143" s="544">
        <v>0.4</v>
      </c>
      <c r="T143" s="356">
        <f t="shared" si="34"/>
        <v>2.7</v>
      </c>
      <c r="U143" s="336">
        <f t="shared" si="35"/>
        <v>0</v>
      </c>
      <c r="V143" s="334">
        <f t="shared" si="36"/>
        <v>2.7</v>
      </c>
      <c r="W143" s="357">
        <f t="shared" si="37"/>
        <v>2.7</v>
      </c>
    </row>
    <row r="144" spans="1:23" outlineLevel="2">
      <c r="A144" s="354" t="s">
        <v>217</v>
      </c>
      <c r="B144" s="315" t="s">
        <v>75</v>
      </c>
      <c r="C144" s="315" t="s">
        <v>56</v>
      </c>
      <c r="D144" s="315" t="s">
        <v>225</v>
      </c>
      <c r="E144" s="315" t="s">
        <v>226</v>
      </c>
      <c r="F144" s="315" t="s">
        <v>227</v>
      </c>
      <c r="G144" s="355">
        <v>6</v>
      </c>
      <c r="H144" s="315" t="s">
        <v>79</v>
      </c>
      <c r="I144" s="329">
        <v>1</v>
      </c>
      <c r="J144" s="329">
        <v>13.5</v>
      </c>
      <c r="K144" s="330">
        <v>4.5</v>
      </c>
      <c r="L144" s="338">
        <f t="shared" si="32"/>
        <v>7.5</v>
      </c>
      <c r="M144" s="339">
        <f t="shared" si="33"/>
        <v>2.5</v>
      </c>
      <c r="N144" s="310">
        <v>0</v>
      </c>
      <c r="O144" s="333">
        <v>0</v>
      </c>
      <c r="P144" s="334">
        <v>0</v>
      </c>
      <c r="Q144" s="559">
        <v>34</v>
      </c>
      <c r="R144" s="543">
        <v>0.75</v>
      </c>
      <c r="S144" s="544">
        <v>2</v>
      </c>
      <c r="T144" s="356">
        <f t="shared" si="34"/>
        <v>19.125</v>
      </c>
      <c r="U144" s="336">
        <f t="shared" si="35"/>
        <v>0</v>
      </c>
      <c r="V144" s="334">
        <f t="shared" si="36"/>
        <v>19.125</v>
      </c>
      <c r="W144" s="357">
        <f t="shared" si="37"/>
        <v>19.125</v>
      </c>
    </row>
    <row r="145" spans="1:23" outlineLevel="2">
      <c r="A145" s="354" t="s">
        <v>217</v>
      </c>
      <c r="B145" s="315" t="s">
        <v>75</v>
      </c>
      <c r="C145" s="315" t="s">
        <v>22</v>
      </c>
      <c r="D145" s="315" t="s">
        <v>228</v>
      </c>
      <c r="E145" s="315" t="s">
        <v>229</v>
      </c>
      <c r="F145" s="315" t="s">
        <v>230</v>
      </c>
      <c r="G145" s="355">
        <v>6</v>
      </c>
      <c r="H145" s="315" t="s">
        <v>13</v>
      </c>
      <c r="I145" s="329">
        <v>1</v>
      </c>
      <c r="J145" s="329">
        <v>9</v>
      </c>
      <c r="K145" s="330">
        <v>9</v>
      </c>
      <c r="L145" s="338">
        <f t="shared" si="32"/>
        <v>5</v>
      </c>
      <c r="M145" s="339">
        <f t="shared" si="33"/>
        <v>5</v>
      </c>
      <c r="N145" s="552">
        <v>15</v>
      </c>
      <c r="O145" s="543">
        <v>1</v>
      </c>
      <c r="P145" s="544">
        <v>1</v>
      </c>
      <c r="Q145" s="310">
        <v>0</v>
      </c>
      <c r="R145" s="333">
        <v>0</v>
      </c>
      <c r="S145" s="334">
        <v>0</v>
      </c>
      <c r="T145" s="356">
        <f t="shared" si="34"/>
        <v>18</v>
      </c>
      <c r="U145" s="336">
        <f t="shared" si="35"/>
        <v>18</v>
      </c>
      <c r="V145" s="334">
        <f t="shared" si="36"/>
        <v>0</v>
      </c>
      <c r="W145" s="357">
        <f t="shared" si="37"/>
        <v>18</v>
      </c>
    </row>
    <row r="146" spans="1:23" outlineLevel="2">
      <c r="A146" s="576" t="s">
        <v>217</v>
      </c>
      <c r="B146" s="315" t="s">
        <v>75</v>
      </c>
      <c r="C146" s="315" t="s">
        <v>97</v>
      </c>
      <c r="D146" s="315" t="s">
        <v>243</v>
      </c>
      <c r="E146" s="565" t="s">
        <v>914</v>
      </c>
      <c r="F146" s="565" t="s">
        <v>913</v>
      </c>
      <c r="G146" s="355">
        <v>6</v>
      </c>
      <c r="H146" s="315" t="s">
        <v>96</v>
      </c>
      <c r="I146" s="575">
        <v>0</v>
      </c>
      <c r="J146" s="537">
        <f>(9+$Y$30)*I146</f>
        <v>0</v>
      </c>
      <c r="K146" s="567">
        <f>4.5*I146</f>
        <v>0</v>
      </c>
      <c r="L146" s="338">
        <f t="shared" si="32"/>
        <v>0</v>
      </c>
      <c r="M146" s="339">
        <f t="shared" si="33"/>
        <v>0</v>
      </c>
      <c r="N146" s="559">
        <v>15</v>
      </c>
      <c r="O146" s="563">
        <v>0.75</v>
      </c>
      <c r="P146" s="561">
        <v>0.75</v>
      </c>
      <c r="Q146" s="310">
        <v>0</v>
      </c>
      <c r="R146" s="333">
        <v>0</v>
      </c>
      <c r="S146" s="334">
        <v>0</v>
      </c>
      <c r="T146" s="356">
        <f t="shared" si="34"/>
        <v>0</v>
      </c>
      <c r="U146" s="336">
        <f t="shared" si="35"/>
        <v>0</v>
      </c>
      <c r="V146" s="334">
        <f t="shared" si="36"/>
        <v>0</v>
      </c>
      <c r="W146" s="357">
        <f t="shared" si="37"/>
        <v>0</v>
      </c>
    </row>
    <row r="147" spans="1:23" outlineLevel="2">
      <c r="A147" s="577" t="s">
        <v>217</v>
      </c>
      <c r="B147" s="315" t="s">
        <v>75</v>
      </c>
      <c r="C147" s="315" t="s">
        <v>97</v>
      </c>
      <c r="D147" s="315" t="s">
        <v>908</v>
      </c>
      <c r="E147" s="565" t="s">
        <v>915</v>
      </c>
      <c r="F147" s="565" t="s">
        <v>917</v>
      </c>
      <c r="G147" s="355">
        <v>6</v>
      </c>
      <c r="H147" s="315" t="s">
        <v>96</v>
      </c>
      <c r="I147" s="329">
        <v>1</v>
      </c>
      <c r="J147" s="537">
        <f>(9+$Y$30)*I147</f>
        <v>13.5</v>
      </c>
      <c r="K147" s="567">
        <v>4.5</v>
      </c>
      <c r="L147" s="338">
        <f t="shared" si="32"/>
        <v>7.5</v>
      </c>
      <c r="M147" s="339">
        <f t="shared" si="33"/>
        <v>2.5</v>
      </c>
      <c r="N147" s="559">
        <v>15</v>
      </c>
      <c r="O147" s="563">
        <v>0.75</v>
      </c>
      <c r="P147" s="561">
        <v>0.75</v>
      </c>
      <c r="Q147" s="310">
        <v>0</v>
      </c>
      <c r="R147" s="333">
        <v>0</v>
      </c>
      <c r="S147" s="334">
        <v>0</v>
      </c>
      <c r="T147" s="356">
        <f t="shared" si="34"/>
        <v>13.5</v>
      </c>
      <c r="U147" s="336">
        <f t="shared" si="35"/>
        <v>13.5</v>
      </c>
      <c r="V147" s="334">
        <f t="shared" si="36"/>
        <v>0</v>
      </c>
      <c r="W147" s="357">
        <f t="shared" si="37"/>
        <v>13.5</v>
      </c>
    </row>
    <row r="148" spans="1:23" outlineLevel="2">
      <c r="A148" s="576" t="s">
        <v>217</v>
      </c>
      <c r="B148" s="315" t="s">
        <v>75</v>
      </c>
      <c r="C148" s="315" t="s">
        <v>97</v>
      </c>
      <c r="D148" s="315" t="s">
        <v>908</v>
      </c>
      <c r="E148" s="565" t="s">
        <v>920</v>
      </c>
      <c r="F148" s="565" t="s">
        <v>922</v>
      </c>
      <c r="G148" s="355">
        <v>6</v>
      </c>
      <c r="H148" s="315" t="s">
        <v>96</v>
      </c>
      <c r="I148" s="575">
        <v>1</v>
      </c>
      <c r="J148" s="537">
        <f>(9+$Y$30)*I148</f>
        <v>13.5</v>
      </c>
      <c r="K148" s="567">
        <f>4.5*I148</f>
        <v>4.5</v>
      </c>
      <c r="L148" s="338">
        <f t="shared" si="32"/>
        <v>7.5</v>
      </c>
      <c r="M148" s="339">
        <f t="shared" si="33"/>
        <v>2.5</v>
      </c>
      <c r="N148" s="559">
        <v>15</v>
      </c>
      <c r="O148" s="563">
        <v>0.75</v>
      </c>
      <c r="P148" s="561">
        <v>0.75</v>
      </c>
      <c r="Q148" s="310">
        <v>0</v>
      </c>
      <c r="R148" s="333">
        <v>0</v>
      </c>
      <c r="S148" s="334">
        <v>0</v>
      </c>
      <c r="T148" s="356">
        <f t="shared" si="34"/>
        <v>13.5</v>
      </c>
      <c r="U148" s="336">
        <f t="shared" si="35"/>
        <v>13.5</v>
      </c>
      <c r="V148" s="334">
        <f t="shared" si="36"/>
        <v>0</v>
      </c>
      <c r="W148" s="357">
        <f t="shared" si="37"/>
        <v>13.5</v>
      </c>
    </row>
    <row r="149" spans="1:23" outlineLevel="2">
      <c r="A149" s="354" t="s">
        <v>217</v>
      </c>
      <c r="B149" s="315" t="s">
        <v>34</v>
      </c>
      <c r="C149" s="315" t="s">
        <v>8</v>
      </c>
      <c r="D149" s="315" t="s">
        <v>222</v>
      </c>
      <c r="E149" s="315" t="s">
        <v>223</v>
      </c>
      <c r="F149" s="315" t="s">
        <v>224</v>
      </c>
      <c r="G149" s="355">
        <v>6</v>
      </c>
      <c r="H149" s="315" t="s">
        <v>32</v>
      </c>
      <c r="I149" s="329">
        <v>0.5</v>
      </c>
      <c r="J149" s="329">
        <f>(4.5+$Y$30)*I149</f>
        <v>4.5</v>
      </c>
      <c r="K149" s="330">
        <f>9*I149</f>
        <v>4.5</v>
      </c>
      <c r="L149" s="338">
        <f t="shared" si="32"/>
        <v>2.5</v>
      </c>
      <c r="M149" s="339">
        <f t="shared" si="33"/>
        <v>2.5</v>
      </c>
      <c r="N149" s="310">
        <v>0</v>
      </c>
      <c r="O149" s="333">
        <v>0</v>
      </c>
      <c r="P149" s="334">
        <v>0</v>
      </c>
      <c r="Q149" s="552">
        <v>8</v>
      </c>
      <c r="R149" s="543">
        <v>0.2</v>
      </c>
      <c r="S149" s="544">
        <v>0.4</v>
      </c>
      <c r="T149" s="356">
        <f t="shared" si="34"/>
        <v>2.7</v>
      </c>
      <c r="U149" s="336">
        <f t="shared" si="35"/>
        <v>0</v>
      </c>
      <c r="V149" s="334">
        <f t="shared" si="36"/>
        <v>2.7</v>
      </c>
      <c r="W149" s="357">
        <f t="shared" si="37"/>
        <v>2.7</v>
      </c>
    </row>
    <row r="150" spans="1:23" outlineLevel="2">
      <c r="A150" s="354" t="s">
        <v>217</v>
      </c>
      <c r="B150" s="315" t="s">
        <v>80</v>
      </c>
      <c r="C150" s="315" t="s">
        <v>43</v>
      </c>
      <c r="D150" s="315" t="s">
        <v>218</v>
      </c>
      <c r="E150" s="315" t="s">
        <v>219</v>
      </c>
      <c r="F150" s="315" t="s">
        <v>220</v>
      </c>
      <c r="G150" s="355">
        <v>6</v>
      </c>
      <c r="H150" s="315" t="s">
        <v>221</v>
      </c>
      <c r="I150" s="329">
        <v>0.10539999999999999</v>
      </c>
      <c r="J150" s="329">
        <f>I150*13.5</f>
        <v>1.4228999999999998</v>
      </c>
      <c r="K150" s="330">
        <f>I150*4.5</f>
        <v>0.47429999999999994</v>
      </c>
      <c r="L150" s="338">
        <f t="shared" si="32"/>
        <v>0.79049999999999987</v>
      </c>
      <c r="M150" s="339">
        <f t="shared" si="33"/>
        <v>0.26349999999999996</v>
      </c>
      <c r="N150" s="552">
        <v>40</v>
      </c>
      <c r="O150" s="548">
        <v>0.5</v>
      </c>
      <c r="P150" s="544">
        <v>2</v>
      </c>
      <c r="Q150" s="552">
        <v>5</v>
      </c>
      <c r="R150" s="543">
        <v>0.17</v>
      </c>
      <c r="S150" s="544">
        <v>0.25</v>
      </c>
      <c r="T150" s="356">
        <f t="shared" si="34"/>
        <v>2.0205179999999996</v>
      </c>
      <c r="U150" s="336">
        <f t="shared" si="35"/>
        <v>1.6600499999999998</v>
      </c>
      <c r="V150" s="334">
        <f t="shared" si="36"/>
        <v>0.36046800000000001</v>
      </c>
      <c r="W150" s="357">
        <f t="shared" si="37"/>
        <v>2.0205179999999996</v>
      </c>
    </row>
    <row r="151" spans="1:23" outlineLevel="2">
      <c r="A151" s="354" t="s">
        <v>217</v>
      </c>
      <c r="B151" s="315" t="s">
        <v>80</v>
      </c>
      <c r="C151" s="315" t="s">
        <v>8</v>
      </c>
      <c r="D151" s="315" t="s">
        <v>222</v>
      </c>
      <c r="E151" s="315" t="s">
        <v>223</v>
      </c>
      <c r="F151" s="315" t="s">
        <v>224</v>
      </c>
      <c r="G151" s="355">
        <v>6</v>
      </c>
      <c r="H151" s="315" t="s">
        <v>32</v>
      </c>
      <c r="I151" s="329">
        <v>0.5</v>
      </c>
      <c r="J151" s="329">
        <f>(4.5+$Y$30)*I151</f>
        <v>4.5</v>
      </c>
      <c r="K151" s="330">
        <f>9*I151</f>
        <v>4.5</v>
      </c>
      <c r="L151" s="338">
        <f t="shared" si="32"/>
        <v>2.5</v>
      </c>
      <c r="M151" s="339">
        <f t="shared" si="33"/>
        <v>2.5</v>
      </c>
      <c r="N151" s="310">
        <v>0</v>
      </c>
      <c r="O151" s="333">
        <v>0</v>
      </c>
      <c r="P151" s="334">
        <v>0</v>
      </c>
      <c r="Q151" s="552">
        <v>8</v>
      </c>
      <c r="R151" s="543">
        <v>0.2</v>
      </c>
      <c r="S151" s="544">
        <v>0.4</v>
      </c>
      <c r="T151" s="356">
        <f t="shared" si="34"/>
        <v>2.7</v>
      </c>
      <c r="U151" s="336">
        <f t="shared" si="35"/>
        <v>0</v>
      </c>
      <c r="V151" s="334">
        <f t="shared" si="36"/>
        <v>2.7</v>
      </c>
      <c r="W151" s="357">
        <f t="shared" si="37"/>
        <v>2.7</v>
      </c>
    </row>
    <row r="152" spans="1:23" outlineLevel="2">
      <c r="A152" s="354" t="s">
        <v>217</v>
      </c>
      <c r="B152" s="315" t="s">
        <v>80</v>
      </c>
      <c r="C152" s="315" t="s">
        <v>56</v>
      </c>
      <c r="D152" s="315" t="s">
        <v>225</v>
      </c>
      <c r="E152" s="315" t="s">
        <v>226</v>
      </c>
      <c r="F152" s="315" t="s">
        <v>227</v>
      </c>
      <c r="G152" s="355">
        <v>6</v>
      </c>
      <c r="H152" s="315" t="s">
        <v>79</v>
      </c>
      <c r="I152" s="329">
        <v>1</v>
      </c>
      <c r="J152" s="329">
        <v>13.5</v>
      </c>
      <c r="K152" s="330">
        <v>4.5</v>
      </c>
      <c r="L152" s="338">
        <f t="shared" si="32"/>
        <v>7.5</v>
      </c>
      <c r="M152" s="339">
        <f t="shared" si="33"/>
        <v>2.5</v>
      </c>
      <c r="N152" s="310">
        <v>0</v>
      </c>
      <c r="O152" s="333">
        <v>0</v>
      </c>
      <c r="P152" s="334">
        <v>0</v>
      </c>
      <c r="Q152" s="552">
        <v>34</v>
      </c>
      <c r="R152" s="543">
        <v>0.75</v>
      </c>
      <c r="S152" s="544">
        <v>2</v>
      </c>
      <c r="T152" s="356">
        <f t="shared" si="34"/>
        <v>19.125</v>
      </c>
      <c r="U152" s="336">
        <f t="shared" si="35"/>
        <v>0</v>
      </c>
      <c r="V152" s="334">
        <f t="shared" si="36"/>
        <v>19.125</v>
      </c>
      <c r="W152" s="357">
        <f t="shared" si="37"/>
        <v>19.125</v>
      </c>
    </row>
    <row r="153" spans="1:23" outlineLevel="2">
      <c r="A153" s="354" t="s">
        <v>217</v>
      </c>
      <c r="B153" s="315" t="s">
        <v>80</v>
      </c>
      <c r="C153" s="315" t="s">
        <v>56</v>
      </c>
      <c r="D153" s="315" t="s">
        <v>231</v>
      </c>
      <c r="E153" s="315" t="s">
        <v>232</v>
      </c>
      <c r="F153" s="315" t="s">
        <v>233</v>
      </c>
      <c r="G153" s="355">
        <v>6</v>
      </c>
      <c r="H153" s="315" t="s">
        <v>13</v>
      </c>
      <c r="I153" s="329">
        <v>1</v>
      </c>
      <c r="J153" s="329">
        <v>9</v>
      </c>
      <c r="K153" s="330">
        <v>9</v>
      </c>
      <c r="L153" s="338">
        <f t="shared" si="32"/>
        <v>5</v>
      </c>
      <c r="M153" s="339">
        <f t="shared" si="33"/>
        <v>5</v>
      </c>
      <c r="N153" s="310">
        <v>0</v>
      </c>
      <c r="O153" s="333">
        <v>0</v>
      </c>
      <c r="P153" s="334">
        <v>0</v>
      </c>
      <c r="Q153" s="677">
        <v>48</v>
      </c>
      <c r="R153" s="543">
        <v>1</v>
      </c>
      <c r="S153" s="674">
        <v>3</v>
      </c>
      <c r="T153" s="356">
        <f t="shared" si="34"/>
        <v>36</v>
      </c>
      <c r="U153" s="336">
        <f t="shared" si="35"/>
        <v>0</v>
      </c>
      <c r="V153" s="334">
        <f t="shared" si="36"/>
        <v>36</v>
      </c>
      <c r="W153" s="357">
        <f t="shared" si="37"/>
        <v>36</v>
      </c>
    </row>
    <row r="154" spans="1:23" outlineLevel="2">
      <c r="A154" s="354" t="s">
        <v>217</v>
      </c>
      <c r="B154" s="315" t="s">
        <v>80</v>
      </c>
      <c r="C154" s="315" t="s">
        <v>22</v>
      </c>
      <c r="D154" s="315" t="s">
        <v>234</v>
      </c>
      <c r="E154" s="315" t="s">
        <v>235</v>
      </c>
      <c r="F154" s="315" t="s">
        <v>236</v>
      </c>
      <c r="G154" s="355">
        <v>6</v>
      </c>
      <c r="H154" s="315" t="s">
        <v>13</v>
      </c>
      <c r="I154" s="329">
        <v>1</v>
      </c>
      <c r="J154" s="329">
        <v>13.5</v>
      </c>
      <c r="K154" s="330">
        <v>4.5</v>
      </c>
      <c r="L154" s="338">
        <f t="shared" si="32"/>
        <v>7.5</v>
      </c>
      <c r="M154" s="339">
        <f t="shared" si="33"/>
        <v>2.5</v>
      </c>
      <c r="N154" s="554">
        <v>32</v>
      </c>
      <c r="O154" s="543">
        <v>1</v>
      </c>
      <c r="P154" s="555">
        <v>2</v>
      </c>
      <c r="Q154" s="310">
        <v>0</v>
      </c>
      <c r="R154" s="333">
        <v>0</v>
      </c>
      <c r="S154" s="334">
        <v>0</v>
      </c>
      <c r="T154" s="356">
        <f t="shared" si="34"/>
        <v>22.5</v>
      </c>
      <c r="U154" s="336">
        <f t="shared" si="35"/>
        <v>22.5</v>
      </c>
      <c r="V154" s="334">
        <f t="shared" si="36"/>
        <v>0</v>
      </c>
      <c r="W154" s="357">
        <f t="shared" si="37"/>
        <v>22.5</v>
      </c>
    </row>
    <row r="155" spans="1:23" outlineLevel="2">
      <c r="A155" s="354" t="s">
        <v>217</v>
      </c>
      <c r="B155" s="315" t="s">
        <v>80</v>
      </c>
      <c r="C155" s="315" t="s">
        <v>38</v>
      </c>
      <c r="D155" s="315" t="s">
        <v>237</v>
      </c>
      <c r="E155" s="315" t="s">
        <v>229</v>
      </c>
      <c r="F155" s="315" t="s">
        <v>230</v>
      </c>
      <c r="G155" s="355">
        <v>6</v>
      </c>
      <c r="H155" s="315" t="s">
        <v>13</v>
      </c>
      <c r="I155" s="329">
        <v>1</v>
      </c>
      <c r="J155" s="329">
        <v>9</v>
      </c>
      <c r="K155" s="330">
        <v>9</v>
      </c>
      <c r="L155" s="338">
        <f t="shared" si="32"/>
        <v>5</v>
      </c>
      <c r="M155" s="339">
        <f t="shared" si="33"/>
        <v>5</v>
      </c>
      <c r="N155" s="310">
        <v>0</v>
      </c>
      <c r="O155" s="333">
        <v>0</v>
      </c>
      <c r="P155" s="334">
        <v>0</v>
      </c>
      <c r="Q155" s="677">
        <v>32</v>
      </c>
      <c r="R155" s="543">
        <v>1</v>
      </c>
      <c r="S155" s="674">
        <v>2</v>
      </c>
      <c r="T155" s="356">
        <f t="shared" si="34"/>
        <v>27</v>
      </c>
      <c r="U155" s="336">
        <f t="shared" si="35"/>
        <v>0</v>
      </c>
      <c r="V155" s="334">
        <f t="shared" si="36"/>
        <v>27</v>
      </c>
      <c r="W155" s="357">
        <f t="shared" si="37"/>
        <v>27</v>
      </c>
    </row>
    <row r="156" spans="1:23" outlineLevel="2">
      <c r="A156" s="354" t="s">
        <v>217</v>
      </c>
      <c r="B156" s="315" t="s">
        <v>80</v>
      </c>
      <c r="C156" s="315" t="s">
        <v>22</v>
      </c>
      <c r="D156" s="315" t="s">
        <v>238</v>
      </c>
      <c r="E156" s="315" t="s">
        <v>239</v>
      </c>
      <c r="F156" s="315" t="s">
        <v>240</v>
      </c>
      <c r="G156" s="355">
        <v>6</v>
      </c>
      <c r="H156" s="315" t="s">
        <v>13</v>
      </c>
      <c r="I156" s="329">
        <v>1</v>
      </c>
      <c r="J156" s="329">
        <v>9</v>
      </c>
      <c r="K156" s="330">
        <v>9</v>
      </c>
      <c r="L156" s="338">
        <f t="shared" si="32"/>
        <v>5</v>
      </c>
      <c r="M156" s="339">
        <f t="shared" si="33"/>
        <v>5</v>
      </c>
      <c r="N156" s="554">
        <v>32</v>
      </c>
      <c r="O156" s="543">
        <v>1</v>
      </c>
      <c r="P156" s="555">
        <v>2</v>
      </c>
      <c r="Q156" s="310">
        <v>0</v>
      </c>
      <c r="R156" s="333">
        <v>0</v>
      </c>
      <c r="S156" s="334">
        <v>0</v>
      </c>
      <c r="T156" s="356">
        <f t="shared" si="34"/>
        <v>27</v>
      </c>
      <c r="U156" s="336">
        <f t="shared" si="35"/>
        <v>27</v>
      </c>
      <c r="V156" s="334">
        <f t="shared" si="36"/>
        <v>0</v>
      </c>
      <c r="W156" s="357">
        <f t="shared" si="37"/>
        <v>27</v>
      </c>
    </row>
    <row r="157" spans="1:23" outlineLevel="2">
      <c r="A157" s="354" t="s">
        <v>217</v>
      </c>
      <c r="B157" s="315" t="s">
        <v>80</v>
      </c>
      <c r="C157" s="315" t="s">
        <v>38</v>
      </c>
      <c r="D157" s="315" t="s">
        <v>241</v>
      </c>
      <c r="E157" s="315" t="s">
        <v>186</v>
      </c>
      <c r="F157" s="315" t="s">
        <v>242</v>
      </c>
      <c r="G157" s="355">
        <v>6</v>
      </c>
      <c r="H157" s="315" t="s">
        <v>13</v>
      </c>
      <c r="I157" s="329">
        <v>1</v>
      </c>
      <c r="J157" s="329">
        <v>9</v>
      </c>
      <c r="K157" s="330">
        <v>9</v>
      </c>
      <c r="L157" s="338">
        <f t="shared" si="32"/>
        <v>5</v>
      </c>
      <c r="M157" s="339">
        <f t="shared" si="33"/>
        <v>5</v>
      </c>
      <c r="N157" s="310">
        <v>0</v>
      </c>
      <c r="O157" s="333">
        <v>0</v>
      </c>
      <c r="P157" s="334">
        <v>0</v>
      </c>
      <c r="Q157" s="677">
        <v>40</v>
      </c>
      <c r="R157" s="543">
        <v>1</v>
      </c>
      <c r="S157" s="674">
        <v>2</v>
      </c>
      <c r="T157" s="356">
        <f t="shared" si="34"/>
        <v>27</v>
      </c>
      <c r="U157" s="336">
        <f t="shared" si="35"/>
        <v>0</v>
      </c>
      <c r="V157" s="334">
        <f t="shared" si="36"/>
        <v>27</v>
      </c>
      <c r="W157" s="357">
        <f t="shared" si="37"/>
        <v>27</v>
      </c>
    </row>
    <row r="158" spans="1:23" outlineLevel="2">
      <c r="A158" s="326" t="s">
        <v>217</v>
      </c>
      <c r="B158" s="315" t="s">
        <v>80</v>
      </c>
      <c r="C158" s="315" t="s">
        <v>8</v>
      </c>
      <c r="D158" s="315" t="s">
        <v>131</v>
      </c>
      <c r="E158" s="315" t="s">
        <v>5</v>
      </c>
      <c r="F158" s="315" t="s">
        <v>6</v>
      </c>
      <c r="G158" s="355">
        <v>24</v>
      </c>
      <c r="H158" s="315" t="s">
        <v>7</v>
      </c>
      <c r="I158" s="329">
        <v>1</v>
      </c>
      <c r="J158" s="329">
        <f>$Y$29</f>
        <v>1.3149999999999999</v>
      </c>
      <c r="K158" s="330">
        <v>0</v>
      </c>
      <c r="L158" s="338">
        <f t="shared" si="32"/>
        <v>0.18263888888888888</v>
      </c>
      <c r="M158" s="339">
        <f t="shared" si="33"/>
        <v>0</v>
      </c>
      <c r="N158" s="552">
        <v>5</v>
      </c>
      <c r="O158" s="545">
        <f>N158</f>
        <v>5</v>
      </c>
      <c r="P158" s="544">
        <v>0</v>
      </c>
      <c r="Q158" s="552">
        <v>6</v>
      </c>
      <c r="R158" s="545">
        <f>Q158</f>
        <v>6</v>
      </c>
      <c r="S158" s="544">
        <v>0</v>
      </c>
      <c r="T158" s="356">
        <f t="shared" si="34"/>
        <v>14.465</v>
      </c>
      <c r="U158" s="336">
        <f t="shared" si="35"/>
        <v>6.5749999999999993</v>
      </c>
      <c r="V158" s="334">
        <f t="shared" si="36"/>
        <v>7.89</v>
      </c>
      <c r="W158" s="357">
        <f t="shared" si="37"/>
        <v>14.465</v>
      </c>
    </row>
    <row r="159" spans="1:23" outlineLevel="2">
      <c r="A159" s="576" t="s">
        <v>217</v>
      </c>
      <c r="B159" s="315" t="s">
        <v>80</v>
      </c>
      <c r="C159" s="315" t="s">
        <v>97</v>
      </c>
      <c r="D159" s="565" t="s">
        <v>243</v>
      </c>
      <c r="E159" s="565" t="s">
        <v>914</v>
      </c>
      <c r="F159" s="565" t="s">
        <v>913</v>
      </c>
      <c r="G159" s="355">
        <v>6</v>
      </c>
      <c r="H159" s="315" t="s">
        <v>96</v>
      </c>
      <c r="I159" s="575">
        <v>0</v>
      </c>
      <c r="J159" s="537">
        <f>(9+$Y$30)*I159</f>
        <v>0</v>
      </c>
      <c r="K159" s="567">
        <f>4.5*I159</f>
        <v>0</v>
      </c>
      <c r="L159" s="338">
        <f t="shared" si="32"/>
        <v>0</v>
      </c>
      <c r="M159" s="339">
        <f t="shared" si="33"/>
        <v>0</v>
      </c>
      <c r="N159" s="559">
        <v>5</v>
      </c>
      <c r="O159" s="563">
        <v>0.25</v>
      </c>
      <c r="P159" s="561">
        <v>0.25</v>
      </c>
      <c r="Q159" s="310">
        <v>0</v>
      </c>
      <c r="R159" s="333">
        <v>0</v>
      </c>
      <c r="S159" s="334">
        <v>0</v>
      </c>
      <c r="T159" s="356">
        <f t="shared" si="34"/>
        <v>0</v>
      </c>
      <c r="U159" s="336">
        <f t="shared" si="35"/>
        <v>0</v>
      </c>
      <c r="V159" s="334">
        <f t="shared" si="36"/>
        <v>0</v>
      </c>
      <c r="W159" s="357">
        <f t="shared" si="37"/>
        <v>0</v>
      </c>
    </row>
    <row r="160" spans="1:23" outlineLevel="2">
      <c r="A160" s="354" t="s">
        <v>217</v>
      </c>
      <c r="B160" s="315" t="s">
        <v>80</v>
      </c>
      <c r="C160" s="315" t="s">
        <v>97</v>
      </c>
      <c r="D160" s="315" t="s">
        <v>245</v>
      </c>
      <c r="E160" s="315" t="s">
        <v>246</v>
      </c>
      <c r="F160" s="315" t="s">
        <v>247</v>
      </c>
      <c r="G160" s="355">
        <v>6</v>
      </c>
      <c r="H160" s="315" t="s">
        <v>96</v>
      </c>
      <c r="I160" s="329">
        <v>1</v>
      </c>
      <c r="J160" s="329">
        <f>(4.5+$Y$30)*I160</f>
        <v>9</v>
      </c>
      <c r="K160" s="330">
        <v>9</v>
      </c>
      <c r="L160" s="338">
        <f t="shared" si="32"/>
        <v>5</v>
      </c>
      <c r="M160" s="339">
        <f t="shared" si="33"/>
        <v>5</v>
      </c>
      <c r="N160" s="552">
        <v>20</v>
      </c>
      <c r="O160" s="543">
        <v>1</v>
      </c>
      <c r="P160" s="544">
        <v>1</v>
      </c>
      <c r="Q160" s="310">
        <v>0</v>
      </c>
      <c r="R160" s="333">
        <v>0</v>
      </c>
      <c r="S160" s="334">
        <v>0</v>
      </c>
      <c r="T160" s="356">
        <f t="shared" si="34"/>
        <v>18</v>
      </c>
      <c r="U160" s="336">
        <f t="shared" si="35"/>
        <v>18</v>
      </c>
      <c r="V160" s="334">
        <f t="shared" si="36"/>
        <v>0</v>
      </c>
      <c r="W160" s="357">
        <f t="shared" si="37"/>
        <v>18</v>
      </c>
    </row>
    <row r="161" spans="1:28" outlineLevel="2">
      <c r="A161" s="354" t="s">
        <v>217</v>
      </c>
      <c r="B161" s="315" t="s">
        <v>80</v>
      </c>
      <c r="C161" s="315" t="s">
        <v>8</v>
      </c>
      <c r="D161" s="315" t="s">
        <v>29</v>
      </c>
      <c r="E161" s="315" t="s">
        <v>30</v>
      </c>
      <c r="F161" s="315" t="s">
        <v>31</v>
      </c>
      <c r="G161" s="355">
        <v>12</v>
      </c>
      <c r="H161" s="315" t="s">
        <v>32</v>
      </c>
      <c r="I161" s="329">
        <v>1</v>
      </c>
      <c r="J161" s="329">
        <f>$Y$27</f>
        <v>0.1</v>
      </c>
      <c r="K161" s="330">
        <v>0</v>
      </c>
      <c r="L161" s="338">
        <f t="shared" si="32"/>
        <v>2.7777777777777776E-2</v>
      </c>
      <c r="M161" s="339">
        <f t="shared" si="33"/>
        <v>0</v>
      </c>
      <c r="N161" s="552">
        <v>2</v>
      </c>
      <c r="O161" s="543">
        <f>N161</f>
        <v>2</v>
      </c>
      <c r="P161" s="544">
        <v>0</v>
      </c>
      <c r="Q161" s="552">
        <v>2</v>
      </c>
      <c r="R161" s="543">
        <f>Q161</f>
        <v>2</v>
      </c>
      <c r="S161" s="544">
        <v>0</v>
      </c>
      <c r="T161" s="356">
        <f t="shared" si="34"/>
        <v>0.4</v>
      </c>
      <c r="U161" s="336">
        <f t="shared" si="35"/>
        <v>0.2</v>
      </c>
      <c r="V161" s="334">
        <f t="shared" si="36"/>
        <v>0.2</v>
      </c>
      <c r="W161" s="357">
        <f t="shared" si="37"/>
        <v>0.4</v>
      </c>
    </row>
    <row r="162" spans="1:28" outlineLevel="2">
      <c r="A162" s="577" t="s">
        <v>217</v>
      </c>
      <c r="B162" s="315" t="s">
        <v>80</v>
      </c>
      <c r="C162" s="315" t="s">
        <v>97</v>
      </c>
      <c r="D162" s="565" t="s">
        <v>908</v>
      </c>
      <c r="E162" s="565" t="s">
        <v>915</v>
      </c>
      <c r="F162" s="565" t="s">
        <v>917</v>
      </c>
      <c r="G162" s="355">
        <v>6</v>
      </c>
      <c r="H162" s="315" t="s">
        <v>96</v>
      </c>
      <c r="I162" s="329">
        <v>1</v>
      </c>
      <c r="J162" s="537">
        <f>(9+$Y$30)*I162</f>
        <v>13.5</v>
      </c>
      <c r="K162" s="567">
        <v>4.5</v>
      </c>
      <c r="L162" s="338">
        <f t="shared" si="32"/>
        <v>7.5</v>
      </c>
      <c r="M162" s="339">
        <f t="shared" si="33"/>
        <v>2.5</v>
      </c>
      <c r="N162" s="559">
        <v>5</v>
      </c>
      <c r="O162" s="563">
        <v>0.25</v>
      </c>
      <c r="P162" s="561">
        <v>0.25</v>
      </c>
      <c r="Q162" s="310">
        <v>0</v>
      </c>
      <c r="R162" s="333">
        <v>0</v>
      </c>
      <c r="S162" s="334">
        <v>0</v>
      </c>
      <c r="T162" s="356">
        <f t="shared" si="34"/>
        <v>4.5</v>
      </c>
      <c r="U162" s="336">
        <f t="shared" si="35"/>
        <v>4.5</v>
      </c>
      <c r="V162" s="334">
        <f t="shared" si="36"/>
        <v>0</v>
      </c>
      <c r="W162" s="357">
        <f t="shared" si="37"/>
        <v>4.5</v>
      </c>
    </row>
    <row r="163" spans="1:28" outlineLevel="2">
      <c r="A163" s="576" t="s">
        <v>217</v>
      </c>
      <c r="B163" s="315" t="s">
        <v>80</v>
      </c>
      <c r="C163" s="315" t="s">
        <v>97</v>
      </c>
      <c r="D163" s="565" t="s">
        <v>908</v>
      </c>
      <c r="E163" s="565" t="s">
        <v>920</v>
      </c>
      <c r="F163" s="565" t="s">
        <v>922</v>
      </c>
      <c r="G163" s="355">
        <v>6</v>
      </c>
      <c r="H163" s="315" t="s">
        <v>96</v>
      </c>
      <c r="I163" s="575">
        <v>1</v>
      </c>
      <c r="J163" s="537">
        <f>(9+$Y$30)*I163</f>
        <v>13.5</v>
      </c>
      <c r="K163" s="567">
        <f>4.5*I163</f>
        <v>4.5</v>
      </c>
      <c r="L163" s="338">
        <f t="shared" si="32"/>
        <v>7.5</v>
      </c>
      <c r="M163" s="339">
        <f t="shared" si="33"/>
        <v>2.5</v>
      </c>
      <c r="N163" s="559">
        <v>5</v>
      </c>
      <c r="O163" s="563">
        <v>0.25</v>
      </c>
      <c r="P163" s="561">
        <v>0.25</v>
      </c>
      <c r="Q163" s="310">
        <v>0</v>
      </c>
      <c r="R163" s="333">
        <v>0</v>
      </c>
      <c r="S163" s="334">
        <v>0</v>
      </c>
      <c r="T163" s="356">
        <f t="shared" si="34"/>
        <v>4.5</v>
      </c>
      <c r="U163" s="336">
        <f t="shared" si="35"/>
        <v>4.5</v>
      </c>
      <c r="V163" s="334">
        <f t="shared" si="36"/>
        <v>0</v>
      </c>
      <c r="W163" s="357">
        <f t="shared" si="37"/>
        <v>4.5</v>
      </c>
    </row>
    <row r="164" spans="1:28" outlineLevel="2">
      <c r="A164" s="354" t="s">
        <v>217</v>
      </c>
      <c r="B164" s="315" t="s">
        <v>3</v>
      </c>
      <c r="C164" s="315" t="s">
        <v>43</v>
      </c>
      <c r="D164" s="315" t="s">
        <v>218</v>
      </c>
      <c r="E164" s="315" t="s">
        <v>219</v>
      </c>
      <c r="F164" s="315" t="s">
        <v>220</v>
      </c>
      <c r="G164" s="355">
        <v>6</v>
      </c>
      <c r="H164" s="315" t="s">
        <v>221</v>
      </c>
      <c r="I164" s="329">
        <v>0.10539999999999999</v>
      </c>
      <c r="J164" s="329">
        <f>I164*13.5</f>
        <v>1.4228999999999998</v>
      </c>
      <c r="K164" s="330">
        <f>I164*4.5</f>
        <v>0.47429999999999994</v>
      </c>
      <c r="L164" s="338">
        <f t="shared" si="32"/>
        <v>0.79049999999999987</v>
      </c>
      <c r="M164" s="339">
        <f t="shared" si="33"/>
        <v>0.26349999999999996</v>
      </c>
      <c r="N164" s="677">
        <v>80</v>
      </c>
      <c r="O164" s="563">
        <v>1.5</v>
      </c>
      <c r="P164" s="674">
        <v>4</v>
      </c>
      <c r="Q164" s="552">
        <v>5</v>
      </c>
      <c r="R164" s="543">
        <v>0.33</v>
      </c>
      <c r="S164" s="561">
        <v>0.25</v>
      </c>
      <c r="T164" s="356">
        <f t="shared" si="34"/>
        <v>4.6196819999999992</v>
      </c>
      <c r="U164" s="336">
        <f t="shared" si="35"/>
        <v>4.0315499999999993</v>
      </c>
      <c r="V164" s="334">
        <f t="shared" si="36"/>
        <v>0.58813199999999988</v>
      </c>
      <c r="W164" s="357">
        <f t="shared" si="37"/>
        <v>4.6196819999999992</v>
      </c>
    </row>
    <row r="165" spans="1:28" outlineLevel="2">
      <c r="A165" s="354" t="s">
        <v>217</v>
      </c>
      <c r="B165" s="315" t="s">
        <v>3</v>
      </c>
      <c r="C165" s="315" t="s">
        <v>8</v>
      </c>
      <c r="D165" s="315" t="s">
        <v>222</v>
      </c>
      <c r="E165" s="315" t="s">
        <v>223</v>
      </c>
      <c r="F165" s="315" t="s">
        <v>224</v>
      </c>
      <c r="G165" s="355">
        <v>6</v>
      </c>
      <c r="H165" s="315" t="s">
        <v>32</v>
      </c>
      <c r="I165" s="329">
        <v>0.5</v>
      </c>
      <c r="J165" s="329">
        <f>(4.5+$Y$30)*I165</f>
        <v>4.5</v>
      </c>
      <c r="K165" s="330">
        <f>9*I165</f>
        <v>4.5</v>
      </c>
      <c r="L165" s="338">
        <f t="shared" si="32"/>
        <v>2.5</v>
      </c>
      <c r="M165" s="339">
        <f t="shared" si="33"/>
        <v>2.5</v>
      </c>
      <c r="N165" s="310">
        <v>0</v>
      </c>
      <c r="O165" s="333">
        <v>0</v>
      </c>
      <c r="P165" s="334">
        <v>0</v>
      </c>
      <c r="Q165" s="552">
        <v>8</v>
      </c>
      <c r="R165" s="543">
        <v>0.2</v>
      </c>
      <c r="S165" s="544">
        <v>0.4</v>
      </c>
      <c r="T165" s="356">
        <f t="shared" si="34"/>
        <v>2.7</v>
      </c>
      <c r="U165" s="336">
        <f t="shared" si="35"/>
        <v>0</v>
      </c>
      <c r="V165" s="334">
        <f t="shared" si="36"/>
        <v>2.7</v>
      </c>
      <c r="W165" s="357">
        <f t="shared" si="37"/>
        <v>2.7</v>
      </c>
    </row>
    <row r="166" spans="1:28" outlineLevel="2">
      <c r="A166" s="354" t="s">
        <v>217</v>
      </c>
      <c r="B166" s="315" t="s">
        <v>3</v>
      </c>
      <c r="C166" s="315" t="s">
        <v>56</v>
      </c>
      <c r="D166" s="315" t="s">
        <v>225</v>
      </c>
      <c r="E166" s="315" t="s">
        <v>226</v>
      </c>
      <c r="F166" s="315" t="s">
        <v>227</v>
      </c>
      <c r="G166" s="355">
        <v>6</v>
      </c>
      <c r="H166" s="315" t="s">
        <v>79</v>
      </c>
      <c r="I166" s="329">
        <v>1</v>
      </c>
      <c r="J166" s="329">
        <v>13.5</v>
      </c>
      <c r="K166" s="330">
        <v>4.5</v>
      </c>
      <c r="L166" s="338">
        <f t="shared" si="32"/>
        <v>7.5</v>
      </c>
      <c r="M166" s="339">
        <f t="shared" si="33"/>
        <v>2.5</v>
      </c>
      <c r="N166" s="310">
        <v>0</v>
      </c>
      <c r="O166" s="333">
        <v>0</v>
      </c>
      <c r="P166" s="334">
        <v>0</v>
      </c>
      <c r="Q166" s="559">
        <v>68</v>
      </c>
      <c r="R166" s="543">
        <v>1.5</v>
      </c>
      <c r="S166" s="544">
        <v>4</v>
      </c>
      <c r="T166" s="356">
        <f t="shared" si="34"/>
        <v>38.25</v>
      </c>
      <c r="U166" s="336">
        <f t="shared" si="35"/>
        <v>0</v>
      </c>
      <c r="V166" s="334">
        <f t="shared" si="36"/>
        <v>38.25</v>
      </c>
      <c r="W166" s="357">
        <f t="shared" si="37"/>
        <v>38.25</v>
      </c>
    </row>
    <row r="167" spans="1:28" outlineLevel="2">
      <c r="A167" s="326" t="s">
        <v>217</v>
      </c>
      <c r="B167" s="315" t="s">
        <v>3</v>
      </c>
      <c r="C167" s="315" t="s">
        <v>8</v>
      </c>
      <c r="D167" s="315" t="s">
        <v>29</v>
      </c>
      <c r="E167" s="315" t="s">
        <v>30</v>
      </c>
      <c r="F167" s="315" t="s">
        <v>31</v>
      </c>
      <c r="G167" s="355">
        <v>12</v>
      </c>
      <c r="H167" s="315" t="s">
        <v>32</v>
      </c>
      <c r="I167" s="329">
        <v>1</v>
      </c>
      <c r="J167" s="329">
        <f>$Y$27</f>
        <v>0.1</v>
      </c>
      <c r="K167" s="330">
        <v>0</v>
      </c>
      <c r="L167" s="338">
        <f t="shared" si="32"/>
        <v>2.7777777777777776E-2</v>
      </c>
      <c r="M167" s="339">
        <f t="shared" si="33"/>
        <v>0</v>
      </c>
      <c r="N167" s="310">
        <v>3</v>
      </c>
      <c r="O167" s="333">
        <f>N167</f>
        <v>3</v>
      </c>
      <c r="P167" s="334">
        <v>0</v>
      </c>
      <c r="Q167" s="552">
        <v>1</v>
      </c>
      <c r="R167" s="543">
        <f>Q167</f>
        <v>1</v>
      </c>
      <c r="S167" s="544">
        <v>0</v>
      </c>
      <c r="T167" s="609">
        <f t="shared" si="34"/>
        <v>0.4</v>
      </c>
      <c r="U167" s="610">
        <f t="shared" si="35"/>
        <v>0.30000000000000004</v>
      </c>
      <c r="V167" s="544">
        <f t="shared" si="36"/>
        <v>0.1</v>
      </c>
      <c r="W167" s="357">
        <f t="shared" si="37"/>
        <v>0.4</v>
      </c>
    </row>
    <row r="168" spans="1:28" outlineLevel="2">
      <c r="A168" s="326" t="s">
        <v>217</v>
      </c>
      <c r="B168" s="315" t="s">
        <v>24</v>
      </c>
      <c r="C168" s="315" t="s">
        <v>8</v>
      </c>
      <c r="D168" s="315" t="s">
        <v>25</v>
      </c>
      <c r="E168" s="315" t="s">
        <v>26</v>
      </c>
      <c r="F168" s="315" t="s">
        <v>27</v>
      </c>
      <c r="G168" s="355">
        <v>6</v>
      </c>
      <c r="H168" s="315" t="s">
        <v>28</v>
      </c>
      <c r="I168" s="329">
        <v>0</v>
      </c>
      <c r="J168" s="329">
        <f>21*I168</f>
        <v>0</v>
      </c>
      <c r="K168" s="567">
        <v>1.5</v>
      </c>
      <c r="L168" s="338">
        <f t="shared" si="32"/>
        <v>0</v>
      </c>
      <c r="M168" s="339">
        <f t="shared" si="33"/>
        <v>0.83333333333333337</v>
      </c>
      <c r="N168" s="310">
        <v>0</v>
      </c>
      <c r="O168" s="333">
        <v>0</v>
      </c>
      <c r="P168" s="334">
        <v>0</v>
      </c>
      <c r="Q168" s="552">
        <v>30</v>
      </c>
      <c r="R168" s="543">
        <v>0</v>
      </c>
      <c r="S168" s="544">
        <v>1</v>
      </c>
      <c r="T168" s="609">
        <f t="shared" si="34"/>
        <v>1.5</v>
      </c>
      <c r="U168" s="610">
        <f t="shared" si="35"/>
        <v>0</v>
      </c>
      <c r="V168" s="561">
        <f t="shared" si="36"/>
        <v>1.5</v>
      </c>
      <c r="W168" s="357">
        <f t="shared" si="37"/>
        <v>1.5</v>
      </c>
    </row>
    <row r="169" spans="1:28" outlineLevel="2">
      <c r="A169" s="354" t="s">
        <v>217</v>
      </c>
      <c r="B169" s="315" t="s">
        <v>70</v>
      </c>
      <c r="C169" s="315" t="s">
        <v>43</v>
      </c>
      <c r="D169" s="315" t="s">
        <v>248</v>
      </c>
      <c r="E169" s="315" t="s">
        <v>249</v>
      </c>
      <c r="F169" s="315" t="s">
        <v>250</v>
      </c>
      <c r="G169" s="355">
        <v>5</v>
      </c>
      <c r="H169" s="315" t="s">
        <v>144</v>
      </c>
      <c r="I169" s="329">
        <v>1</v>
      </c>
      <c r="J169" s="329">
        <v>6.75</v>
      </c>
      <c r="K169" s="330">
        <v>6.75</v>
      </c>
      <c r="L169" s="338">
        <f t="shared" si="32"/>
        <v>4.5</v>
      </c>
      <c r="M169" s="339">
        <f t="shared" si="33"/>
        <v>4.5</v>
      </c>
      <c r="N169" s="552">
        <v>24</v>
      </c>
      <c r="O169" s="543">
        <v>1</v>
      </c>
      <c r="P169" s="544">
        <v>2</v>
      </c>
      <c r="Q169" s="310">
        <v>0</v>
      </c>
      <c r="R169" s="333">
        <v>0</v>
      </c>
      <c r="S169" s="334">
        <v>0</v>
      </c>
      <c r="T169" s="356">
        <f t="shared" si="34"/>
        <v>20.25</v>
      </c>
      <c r="U169" s="336">
        <f t="shared" si="35"/>
        <v>20.25</v>
      </c>
      <c r="V169" s="334">
        <f t="shared" si="36"/>
        <v>0</v>
      </c>
      <c r="W169" s="357">
        <f t="shared" si="37"/>
        <v>20.25</v>
      </c>
    </row>
    <row r="170" spans="1:28" outlineLevel="2">
      <c r="A170" s="354" t="s">
        <v>217</v>
      </c>
      <c r="B170" s="315" t="s">
        <v>70</v>
      </c>
      <c r="C170" s="315" t="s">
        <v>14</v>
      </c>
      <c r="D170" s="315" t="s">
        <v>251</v>
      </c>
      <c r="E170" s="315" t="s">
        <v>252</v>
      </c>
      <c r="F170" s="315" t="s">
        <v>253</v>
      </c>
      <c r="G170" s="355">
        <v>5</v>
      </c>
      <c r="H170" s="315" t="s">
        <v>144</v>
      </c>
      <c r="I170" s="329">
        <v>1</v>
      </c>
      <c r="J170" s="329">
        <v>6.75</v>
      </c>
      <c r="K170" s="330">
        <v>6.75</v>
      </c>
      <c r="L170" s="338">
        <f t="shared" si="32"/>
        <v>4.5</v>
      </c>
      <c r="M170" s="339">
        <f t="shared" si="33"/>
        <v>4.5</v>
      </c>
      <c r="N170" s="310">
        <v>0</v>
      </c>
      <c r="O170" s="333">
        <v>0</v>
      </c>
      <c r="P170" s="334">
        <v>0</v>
      </c>
      <c r="Q170" s="552">
        <v>24</v>
      </c>
      <c r="R170" s="543">
        <v>1</v>
      </c>
      <c r="S170" s="544">
        <v>2</v>
      </c>
      <c r="T170" s="356">
        <f t="shared" si="34"/>
        <v>20.25</v>
      </c>
      <c r="U170" s="336">
        <f t="shared" si="35"/>
        <v>0</v>
      </c>
      <c r="V170" s="334">
        <f t="shared" si="36"/>
        <v>20.25</v>
      </c>
      <c r="W170" s="357">
        <f t="shared" si="37"/>
        <v>20.25</v>
      </c>
    </row>
    <row r="171" spans="1:28" outlineLevel="2">
      <c r="A171" s="354" t="s">
        <v>217</v>
      </c>
      <c r="B171" s="315" t="s">
        <v>70</v>
      </c>
      <c r="C171" s="315" t="s">
        <v>14</v>
      </c>
      <c r="D171" s="315" t="s">
        <v>254</v>
      </c>
      <c r="E171" s="315" t="s">
        <v>239</v>
      </c>
      <c r="F171" s="315" t="s">
        <v>255</v>
      </c>
      <c r="G171" s="355">
        <v>5</v>
      </c>
      <c r="H171" s="315" t="s">
        <v>144</v>
      </c>
      <c r="I171" s="329">
        <v>1</v>
      </c>
      <c r="J171" s="329">
        <v>6.75</v>
      </c>
      <c r="K171" s="330">
        <v>6.75</v>
      </c>
      <c r="L171" s="338">
        <f t="shared" si="32"/>
        <v>4.5</v>
      </c>
      <c r="M171" s="339">
        <f t="shared" si="33"/>
        <v>4.5</v>
      </c>
      <c r="N171" s="310">
        <v>0</v>
      </c>
      <c r="O171" s="333">
        <v>0</v>
      </c>
      <c r="P171" s="334">
        <v>0</v>
      </c>
      <c r="Q171" s="552">
        <v>24</v>
      </c>
      <c r="R171" s="543">
        <v>1</v>
      </c>
      <c r="S171" s="544">
        <v>2</v>
      </c>
      <c r="T171" s="356">
        <f t="shared" si="34"/>
        <v>20.25</v>
      </c>
      <c r="U171" s="336">
        <f t="shared" si="35"/>
        <v>0</v>
      </c>
      <c r="V171" s="334">
        <f t="shared" si="36"/>
        <v>20.25</v>
      </c>
      <c r="W171" s="357">
        <f t="shared" si="37"/>
        <v>20.25</v>
      </c>
    </row>
    <row r="172" spans="1:28" outlineLevel="2">
      <c r="A172" s="354" t="s">
        <v>217</v>
      </c>
      <c r="B172" s="315" t="s">
        <v>70</v>
      </c>
      <c r="C172" s="315" t="s">
        <v>14</v>
      </c>
      <c r="D172" s="315" t="s">
        <v>148</v>
      </c>
      <c r="E172" s="315" t="s">
        <v>149</v>
      </c>
      <c r="F172" s="315" t="s">
        <v>150</v>
      </c>
      <c r="G172" s="355">
        <v>5</v>
      </c>
      <c r="H172" s="315" t="s">
        <v>144</v>
      </c>
      <c r="I172" s="329">
        <v>0.5</v>
      </c>
      <c r="J172" s="329">
        <f>4.5*I172</f>
        <v>2.25</v>
      </c>
      <c r="K172" s="330">
        <f>9*I172</f>
        <v>4.5</v>
      </c>
      <c r="L172" s="338">
        <f t="shared" si="32"/>
        <v>1.5</v>
      </c>
      <c r="M172" s="339">
        <f t="shared" si="33"/>
        <v>3</v>
      </c>
      <c r="N172" s="310">
        <v>0</v>
      </c>
      <c r="O172" s="333">
        <v>0</v>
      </c>
      <c r="P172" s="334">
        <v>0</v>
      </c>
      <c r="Q172" s="552">
        <v>24</v>
      </c>
      <c r="R172" s="543">
        <v>1</v>
      </c>
      <c r="S172" s="544">
        <v>2</v>
      </c>
      <c r="T172" s="356">
        <f t="shared" si="34"/>
        <v>11.25</v>
      </c>
      <c r="U172" s="336">
        <f t="shared" si="35"/>
        <v>0</v>
      </c>
      <c r="V172" s="334">
        <f t="shared" si="36"/>
        <v>11.25</v>
      </c>
      <c r="W172" s="357">
        <f t="shared" si="37"/>
        <v>11.25</v>
      </c>
    </row>
    <row r="173" spans="1:28" outlineLevel="2">
      <c r="A173" s="354" t="s">
        <v>217</v>
      </c>
      <c r="B173" s="315" t="s">
        <v>70</v>
      </c>
      <c r="C173" s="315" t="s">
        <v>14</v>
      </c>
      <c r="D173" s="315" t="s">
        <v>214</v>
      </c>
      <c r="E173" s="315" t="s">
        <v>215</v>
      </c>
      <c r="F173" s="315" t="s">
        <v>216</v>
      </c>
      <c r="G173" s="355">
        <v>5</v>
      </c>
      <c r="H173" s="315" t="s">
        <v>144</v>
      </c>
      <c r="I173" s="329">
        <v>0.5</v>
      </c>
      <c r="J173" s="329">
        <f>9*I173</f>
        <v>4.5</v>
      </c>
      <c r="K173" s="330">
        <f>4.5*I173</f>
        <v>2.25</v>
      </c>
      <c r="L173" s="338">
        <f t="shared" si="32"/>
        <v>3</v>
      </c>
      <c r="M173" s="339">
        <f t="shared" si="33"/>
        <v>1.5</v>
      </c>
      <c r="N173" s="310">
        <v>0</v>
      </c>
      <c r="O173" s="333">
        <v>0</v>
      </c>
      <c r="P173" s="334">
        <v>0</v>
      </c>
      <c r="Q173" s="552">
        <v>24</v>
      </c>
      <c r="R173" s="543">
        <v>1</v>
      </c>
      <c r="S173" s="544">
        <v>2</v>
      </c>
      <c r="T173" s="356">
        <f t="shared" si="34"/>
        <v>9</v>
      </c>
      <c r="U173" s="336">
        <f t="shared" si="35"/>
        <v>0</v>
      </c>
      <c r="V173" s="334">
        <f t="shared" si="36"/>
        <v>9</v>
      </c>
      <c r="W173" s="357">
        <f t="shared" si="37"/>
        <v>9</v>
      </c>
    </row>
    <row r="174" spans="1:28" outlineLevel="2">
      <c r="A174" s="354" t="s">
        <v>217</v>
      </c>
      <c r="B174" s="315" t="s">
        <v>70</v>
      </c>
      <c r="C174" s="315" t="s">
        <v>18</v>
      </c>
      <c r="D174" s="315" t="s">
        <v>151</v>
      </c>
      <c r="E174" s="315" t="s">
        <v>152</v>
      </c>
      <c r="F174" s="315" t="s">
        <v>153</v>
      </c>
      <c r="G174" s="355">
        <v>15</v>
      </c>
      <c r="H174" s="315" t="s">
        <v>7</v>
      </c>
      <c r="I174" s="329">
        <v>1</v>
      </c>
      <c r="J174" s="329">
        <f>$Y$32</f>
        <v>1.3149999999999999</v>
      </c>
      <c r="K174" s="330">
        <v>0</v>
      </c>
      <c r="L174" s="338">
        <f t="shared" si="32"/>
        <v>0.29222222222222222</v>
      </c>
      <c r="M174" s="339">
        <f t="shared" si="33"/>
        <v>0</v>
      </c>
      <c r="N174" s="552">
        <v>5</v>
      </c>
      <c r="O174" s="545">
        <f>N174</f>
        <v>5</v>
      </c>
      <c r="P174" s="544">
        <v>0</v>
      </c>
      <c r="Q174" s="552">
        <v>0</v>
      </c>
      <c r="R174" s="545">
        <f>Q174</f>
        <v>0</v>
      </c>
      <c r="S174" s="544">
        <v>0</v>
      </c>
      <c r="T174" s="356">
        <f t="shared" si="34"/>
        <v>6.5749999999999993</v>
      </c>
      <c r="U174" s="336">
        <f t="shared" si="35"/>
        <v>6.5749999999999993</v>
      </c>
      <c r="V174" s="334">
        <f t="shared" si="36"/>
        <v>0</v>
      </c>
      <c r="W174" s="357">
        <f t="shared" si="37"/>
        <v>6.5749999999999993</v>
      </c>
    </row>
    <row r="175" spans="1:28" outlineLevel="2">
      <c r="A175" s="354" t="s">
        <v>217</v>
      </c>
      <c r="B175" s="315" t="s">
        <v>70</v>
      </c>
      <c r="C175" s="315" t="s">
        <v>43</v>
      </c>
      <c r="D175" s="315" t="s">
        <v>261</v>
      </c>
      <c r="E175" s="315" t="s">
        <v>262</v>
      </c>
      <c r="F175" s="315" t="s">
        <v>263</v>
      </c>
      <c r="G175" s="355">
        <v>5</v>
      </c>
      <c r="H175" s="315" t="s">
        <v>28</v>
      </c>
      <c r="I175" s="329">
        <v>1</v>
      </c>
      <c r="J175" s="329">
        <v>9</v>
      </c>
      <c r="K175" s="330">
        <v>4.5</v>
      </c>
      <c r="L175" s="338">
        <f t="shared" si="32"/>
        <v>6</v>
      </c>
      <c r="M175" s="339">
        <f t="shared" si="33"/>
        <v>3</v>
      </c>
      <c r="N175" s="552">
        <v>20</v>
      </c>
      <c r="O175" s="543">
        <v>1</v>
      </c>
      <c r="P175" s="544">
        <v>1</v>
      </c>
      <c r="Q175" s="310">
        <v>0</v>
      </c>
      <c r="R175" s="333">
        <v>0</v>
      </c>
      <c r="S175" s="334">
        <v>0</v>
      </c>
      <c r="T175" s="356">
        <f t="shared" si="34"/>
        <v>13.5</v>
      </c>
      <c r="U175" s="336">
        <f t="shared" si="35"/>
        <v>13.5</v>
      </c>
      <c r="V175" s="334">
        <f t="shared" si="36"/>
        <v>0</v>
      </c>
      <c r="W175" s="357">
        <f t="shared" si="37"/>
        <v>13.5</v>
      </c>
      <c r="AB175" s="32"/>
    </row>
    <row r="176" spans="1:28" outlineLevel="2">
      <c r="A176" s="326" t="s">
        <v>217</v>
      </c>
      <c r="B176" s="315" t="s">
        <v>70</v>
      </c>
      <c r="C176" s="361" t="s">
        <v>18</v>
      </c>
      <c r="D176" s="361" t="s">
        <v>604</v>
      </c>
      <c r="E176" s="315" t="s">
        <v>602</v>
      </c>
      <c r="F176" s="315" t="s">
        <v>603</v>
      </c>
      <c r="G176" s="355">
        <v>5</v>
      </c>
      <c r="H176" s="315" t="s">
        <v>28</v>
      </c>
      <c r="I176" s="329">
        <v>0.25</v>
      </c>
      <c r="J176" s="537">
        <f>(4.5+$Y$30)*I176</f>
        <v>2.25</v>
      </c>
      <c r="K176" s="330">
        <f>4.5*I176</f>
        <v>1.125</v>
      </c>
      <c r="L176" s="338">
        <f t="shared" si="32"/>
        <v>1.5</v>
      </c>
      <c r="M176" s="339">
        <f t="shared" si="33"/>
        <v>0.75</v>
      </c>
      <c r="N176" s="552">
        <v>12</v>
      </c>
      <c r="O176" s="543">
        <v>1</v>
      </c>
      <c r="P176" s="544">
        <v>1</v>
      </c>
      <c r="Q176" s="310">
        <v>0</v>
      </c>
      <c r="R176" s="333">
        <f>Q176</f>
        <v>0</v>
      </c>
      <c r="S176" s="334">
        <v>0</v>
      </c>
      <c r="T176" s="356">
        <f t="shared" si="34"/>
        <v>3.375</v>
      </c>
      <c r="U176" s="336">
        <f t="shared" si="35"/>
        <v>3.375</v>
      </c>
      <c r="V176" s="334">
        <f t="shared" si="36"/>
        <v>0</v>
      </c>
      <c r="W176" s="357">
        <f t="shared" si="37"/>
        <v>3.375</v>
      </c>
    </row>
    <row r="177" spans="1:28" outlineLevel="2">
      <c r="A177" s="576" t="s">
        <v>217</v>
      </c>
      <c r="B177" s="315" t="s">
        <v>70</v>
      </c>
      <c r="C177" s="361" t="s">
        <v>18</v>
      </c>
      <c r="D177" s="608" t="s">
        <v>908</v>
      </c>
      <c r="E177" s="608" t="s">
        <v>946</v>
      </c>
      <c r="F177" s="608" t="s">
        <v>947</v>
      </c>
      <c r="G177" s="355">
        <v>5</v>
      </c>
      <c r="H177" s="315" t="s">
        <v>28</v>
      </c>
      <c r="I177" s="575">
        <v>1</v>
      </c>
      <c r="J177" s="537">
        <f>(4.5+$Y$30)*I177</f>
        <v>9</v>
      </c>
      <c r="K177" s="330">
        <f>4.5*I177</f>
        <v>4.5</v>
      </c>
      <c r="L177" s="338">
        <f t="shared" si="32"/>
        <v>6</v>
      </c>
      <c r="M177" s="339">
        <f t="shared" si="33"/>
        <v>3</v>
      </c>
      <c r="N177" s="552">
        <v>12</v>
      </c>
      <c r="O177" s="543">
        <v>1</v>
      </c>
      <c r="P177" s="544">
        <v>1</v>
      </c>
      <c r="Q177" s="310">
        <v>0</v>
      </c>
      <c r="R177" s="333">
        <f>Q177</f>
        <v>0</v>
      </c>
      <c r="S177" s="334">
        <v>0</v>
      </c>
      <c r="T177" s="356">
        <f t="shared" si="34"/>
        <v>13.5</v>
      </c>
      <c r="U177" s="336">
        <f t="shared" si="35"/>
        <v>13.5</v>
      </c>
      <c r="V177" s="334">
        <f t="shared" si="36"/>
        <v>0</v>
      </c>
      <c r="W177" s="357">
        <f t="shared" si="37"/>
        <v>13.5</v>
      </c>
      <c r="AB177" s="593"/>
    </row>
    <row r="178" spans="1:28" outlineLevel="2">
      <c r="A178" s="576" t="s">
        <v>217</v>
      </c>
      <c r="B178" s="315" t="s">
        <v>70</v>
      </c>
      <c r="C178" s="361" t="s">
        <v>18</v>
      </c>
      <c r="D178" s="608" t="s">
        <v>908</v>
      </c>
      <c r="E178" s="608" t="s">
        <v>949</v>
      </c>
      <c r="F178" s="608" t="s">
        <v>948</v>
      </c>
      <c r="G178" s="355">
        <v>5</v>
      </c>
      <c r="H178" s="315" t="s">
        <v>28</v>
      </c>
      <c r="I178" s="575">
        <v>0</v>
      </c>
      <c r="J178" s="537">
        <f>(4.5+$Y$30)*I178</f>
        <v>0</v>
      </c>
      <c r="K178" s="330">
        <f>4.5*I178</f>
        <v>0</v>
      </c>
      <c r="L178" s="338">
        <f t="shared" si="32"/>
        <v>0</v>
      </c>
      <c r="M178" s="339">
        <f t="shared" si="33"/>
        <v>0</v>
      </c>
      <c r="N178" s="552">
        <v>12</v>
      </c>
      <c r="O178" s="543">
        <v>1</v>
      </c>
      <c r="P178" s="544">
        <v>1</v>
      </c>
      <c r="Q178" s="310">
        <v>0</v>
      </c>
      <c r="R178" s="333">
        <f>Q178</f>
        <v>0</v>
      </c>
      <c r="S178" s="334">
        <v>0</v>
      </c>
      <c r="T178" s="356">
        <f t="shared" si="34"/>
        <v>0</v>
      </c>
      <c r="U178" s="336">
        <f t="shared" si="35"/>
        <v>0</v>
      </c>
      <c r="V178" s="334">
        <f t="shared" si="36"/>
        <v>0</v>
      </c>
      <c r="W178" s="357">
        <f t="shared" si="37"/>
        <v>0</v>
      </c>
    </row>
    <row r="179" spans="1:28" outlineLevel="1">
      <c r="A179" s="646" t="s">
        <v>1015</v>
      </c>
      <c r="B179" s="315"/>
      <c r="C179" s="361"/>
      <c r="D179" s="608"/>
      <c r="E179" s="608"/>
      <c r="F179" s="608"/>
      <c r="G179" s="355"/>
      <c r="H179" s="315"/>
      <c r="I179" s="575"/>
      <c r="J179" s="537"/>
      <c r="K179" s="330"/>
      <c r="L179" s="338"/>
      <c r="M179" s="339"/>
      <c r="N179" s="552"/>
      <c r="O179" s="543"/>
      <c r="P179" s="544"/>
      <c r="Q179" s="310"/>
      <c r="R179" s="333"/>
      <c r="S179" s="334"/>
      <c r="T179" s="356"/>
      <c r="U179" s="336">
        <f>SUBTOTAL(9,U137:U178)</f>
        <v>257.17319999999995</v>
      </c>
      <c r="V179" s="334">
        <f>SUBTOTAL(9,V137:V178)</f>
        <v>253.65219999999997</v>
      </c>
      <c r="W179" s="357">
        <f>SUBTOTAL(9,W137:W178)</f>
        <v>510.82539999999989</v>
      </c>
    </row>
    <row r="180" spans="1:28" outlineLevel="2">
      <c r="A180" s="326" t="s">
        <v>264</v>
      </c>
      <c r="B180" s="315" t="s">
        <v>564</v>
      </c>
      <c r="C180" s="361" t="s">
        <v>14</v>
      </c>
      <c r="D180" s="314" t="s">
        <v>623</v>
      </c>
      <c r="E180" s="315" t="s">
        <v>152</v>
      </c>
      <c r="F180" s="316" t="s">
        <v>153</v>
      </c>
      <c r="G180" s="355">
        <v>15</v>
      </c>
      <c r="H180" s="315" t="s">
        <v>144</v>
      </c>
      <c r="I180" s="329">
        <v>1</v>
      </c>
      <c r="J180" s="329">
        <f>$Y$3</f>
        <v>1.3149999999999999</v>
      </c>
      <c r="K180" s="330">
        <v>0</v>
      </c>
      <c r="L180" s="338">
        <f t="shared" ref="L180:L202" si="38">J180*10/3/G180</f>
        <v>0.29222222222222222</v>
      </c>
      <c r="M180" s="339">
        <f t="shared" ref="M180:M202" si="39">K180*10/3/G180</f>
        <v>0</v>
      </c>
      <c r="N180" s="552">
        <v>0</v>
      </c>
      <c r="O180" s="545">
        <f>N180</f>
        <v>0</v>
      </c>
      <c r="P180" s="544">
        <v>0</v>
      </c>
      <c r="Q180" s="552">
        <v>5</v>
      </c>
      <c r="R180" s="545">
        <f>Q180</f>
        <v>5</v>
      </c>
      <c r="S180" s="544">
        <v>0</v>
      </c>
      <c r="T180" s="356">
        <f t="shared" ref="T180:T202" si="40">J180*(O180+R180)+K180*(P180+S180)</f>
        <v>6.5749999999999993</v>
      </c>
      <c r="U180" s="336">
        <f t="shared" ref="U180:U202" si="41">J180*O180+K180*P180</f>
        <v>0</v>
      </c>
      <c r="V180" s="334">
        <f t="shared" ref="V180:V202" si="42">J180*R180+K180*S180</f>
        <v>6.5749999999999993</v>
      </c>
      <c r="W180" s="357">
        <f t="shared" ref="W180:W202" si="43">T180</f>
        <v>6.5749999999999993</v>
      </c>
    </row>
    <row r="181" spans="1:28" outlineLevel="2">
      <c r="A181" s="354" t="s">
        <v>264</v>
      </c>
      <c r="B181" s="315" t="s">
        <v>9</v>
      </c>
      <c r="C181" s="315" t="s">
        <v>18</v>
      </c>
      <c r="D181" s="315" t="s">
        <v>84</v>
      </c>
      <c r="E181" s="315" t="s">
        <v>85</v>
      </c>
      <c r="F181" s="315" t="s">
        <v>86</v>
      </c>
      <c r="G181" s="355">
        <v>6</v>
      </c>
      <c r="H181" s="315" t="s">
        <v>13</v>
      </c>
      <c r="I181" s="329">
        <v>0.15</v>
      </c>
      <c r="J181" s="329">
        <f>9*I181</f>
        <v>1.3499999999999999</v>
      </c>
      <c r="K181" s="330">
        <f>9*I181</f>
        <v>1.3499999999999999</v>
      </c>
      <c r="L181" s="338">
        <f t="shared" si="38"/>
        <v>0.74999999999999989</v>
      </c>
      <c r="M181" s="339">
        <f t="shared" si="39"/>
        <v>0.74999999999999989</v>
      </c>
      <c r="N181" s="552">
        <v>100</v>
      </c>
      <c r="O181" s="543">
        <v>2</v>
      </c>
      <c r="P181" s="544">
        <v>5</v>
      </c>
      <c r="Q181" s="310">
        <v>0</v>
      </c>
      <c r="R181" s="333">
        <v>0</v>
      </c>
      <c r="S181" s="334">
        <v>0</v>
      </c>
      <c r="T181" s="356">
        <f t="shared" si="40"/>
        <v>9.4499999999999993</v>
      </c>
      <c r="U181" s="336">
        <f t="shared" si="41"/>
        <v>9.4499999999999993</v>
      </c>
      <c r="V181" s="334">
        <f t="shared" si="42"/>
        <v>0</v>
      </c>
      <c r="W181" s="357">
        <f t="shared" si="43"/>
        <v>9.4499999999999993</v>
      </c>
    </row>
    <row r="182" spans="1:28" outlineLevel="2">
      <c r="A182" s="354" t="s">
        <v>264</v>
      </c>
      <c r="B182" s="315" t="s">
        <v>9</v>
      </c>
      <c r="C182" s="315" t="s">
        <v>18</v>
      </c>
      <c r="D182" s="315" t="s">
        <v>278</v>
      </c>
      <c r="E182" s="315" t="s">
        <v>279</v>
      </c>
      <c r="F182" s="315" t="s">
        <v>280</v>
      </c>
      <c r="G182" s="355">
        <v>6</v>
      </c>
      <c r="H182" s="315" t="s">
        <v>13</v>
      </c>
      <c r="I182" s="329">
        <v>0.8</v>
      </c>
      <c r="J182" s="329">
        <f>13.5*I182</f>
        <v>10.8</v>
      </c>
      <c r="K182" s="330">
        <f>4.5*I182</f>
        <v>3.6</v>
      </c>
      <c r="L182" s="338">
        <f t="shared" si="38"/>
        <v>6</v>
      </c>
      <c r="M182" s="339">
        <f t="shared" si="39"/>
        <v>2</v>
      </c>
      <c r="N182" s="559">
        <v>105</v>
      </c>
      <c r="O182" s="543">
        <v>2</v>
      </c>
      <c r="P182" s="561">
        <v>7</v>
      </c>
      <c r="Q182" s="310">
        <v>0</v>
      </c>
      <c r="R182" s="333">
        <v>0</v>
      </c>
      <c r="S182" s="334">
        <v>0</v>
      </c>
      <c r="T182" s="356">
        <f t="shared" si="40"/>
        <v>46.8</v>
      </c>
      <c r="U182" s="336">
        <f t="shared" si="41"/>
        <v>46.8</v>
      </c>
      <c r="V182" s="334">
        <f t="shared" si="42"/>
        <v>0</v>
      </c>
      <c r="W182" s="357">
        <f t="shared" si="43"/>
        <v>46.8</v>
      </c>
    </row>
    <row r="183" spans="1:28" outlineLevel="2">
      <c r="A183" s="354" t="s">
        <v>264</v>
      </c>
      <c r="B183" s="315" t="s">
        <v>9</v>
      </c>
      <c r="C183" s="315" t="s">
        <v>56</v>
      </c>
      <c r="D183" s="315" t="s">
        <v>281</v>
      </c>
      <c r="E183" s="315" t="s">
        <v>282</v>
      </c>
      <c r="F183" s="315" t="s">
        <v>283</v>
      </c>
      <c r="G183" s="355">
        <v>6</v>
      </c>
      <c r="H183" s="315" t="s">
        <v>13</v>
      </c>
      <c r="I183" s="329">
        <v>0.2</v>
      </c>
      <c r="J183" s="329">
        <f>9*I183</f>
        <v>1.8</v>
      </c>
      <c r="K183" s="330">
        <f>9*I183</f>
        <v>1.8</v>
      </c>
      <c r="L183" s="338">
        <f t="shared" si="38"/>
        <v>1</v>
      </c>
      <c r="M183" s="339">
        <f t="shared" si="39"/>
        <v>1</v>
      </c>
      <c r="N183" s="310">
        <v>0</v>
      </c>
      <c r="O183" s="333">
        <v>0</v>
      </c>
      <c r="P183" s="334">
        <v>0</v>
      </c>
      <c r="Q183" s="552">
        <v>100</v>
      </c>
      <c r="R183" s="543">
        <v>2</v>
      </c>
      <c r="S183" s="544">
        <v>5</v>
      </c>
      <c r="T183" s="356">
        <f t="shared" si="40"/>
        <v>12.6</v>
      </c>
      <c r="U183" s="336">
        <f t="shared" si="41"/>
        <v>0</v>
      </c>
      <c r="V183" s="334">
        <f t="shared" si="42"/>
        <v>12.6</v>
      </c>
      <c r="W183" s="357">
        <f t="shared" si="43"/>
        <v>12.6</v>
      </c>
    </row>
    <row r="184" spans="1:28" outlineLevel="2">
      <c r="A184" s="354" t="s">
        <v>264</v>
      </c>
      <c r="B184" s="315" t="s">
        <v>9</v>
      </c>
      <c r="C184" s="315" t="s">
        <v>22</v>
      </c>
      <c r="D184" s="315" t="s">
        <v>284</v>
      </c>
      <c r="E184" s="315" t="s">
        <v>285</v>
      </c>
      <c r="F184" s="315" t="s">
        <v>286</v>
      </c>
      <c r="G184" s="355">
        <v>6</v>
      </c>
      <c r="H184" s="315" t="s">
        <v>13</v>
      </c>
      <c r="I184" s="329">
        <f>1/3</f>
        <v>0.33333333333333331</v>
      </c>
      <c r="J184" s="329">
        <f>9*I184</f>
        <v>3</v>
      </c>
      <c r="K184" s="330">
        <f>9*I184</f>
        <v>3</v>
      </c>
      <c r="L184" s="338">
        <f t="shared" si="38"/>
        <v>1.6666666666666667</v>
      </c>
      <c r="M184" s="339">
        <f t="shared" si="39"/>
        <v>1.6666666666666667</v>
      </c>
      <c r="N184" s="559">
        <v>100</v>
      </c>
      <c r="O184" s="543">
        <v>2</v>
      </c>
      <c r="P184" s="561">
        <v>5</v>
      </c>
      <c r="Q184" s="310">
        <v>0</v>
      </c>
      <c r="R184" s="333">
        <v>0</v>
      </c>
      <c r="S184" s="334">
        <v>0</v>
      </c>
      <c r="T184" s="356">
        <f t="shared" si="40"/>
        <v>21</v>
      </c>
      <c r="U184" s="336">
        <f t="shared" si="41"/>
        <v>21</v>
      </c>
      <c r="V184" s="334">
        <f t="shared" si="42"/>
        <v>0</v>
      </c>
      <c r="W184" s="357">
        <f t="shared" si="43"/>
        <v>21</v>
      </c>
    </row>
    <row r="185" spans="1:28" outlineLevel="2">
      <c r="A185" s="354" t="s">
        <v>264</v>
      </c>
      <c r="B185" s="315" t="s">
        <v>9</v>
      </c>
      <c r="C185" s="315" t="s">
        <v>38</v>
      </c>
      <c r="D185" s="315" t="s">
        <v>287</v>
      </c>
      <c r="E185" s="315" t="s">
        <v>288</v>
      </c>
      <c r="F185" s="315" t="s">
        <v>289</v>
      </c>
      <c r="G185" s="355">
        <v>6</v>
      </c>
      <c r="H185" s="315" t="s">
        <v>13</v>
      </c>
      <c r="I185" s="329">
        <v>1</v>
      </c>
      <c r="J185" s="329">
        <v>13.5</v>
      </c>
      <c r="K185" s="330">
        <v>4.5</v>
      </c>
      <c r="L185" s="338">
        <f t="shared" si="38"/>
        <v>7.5</v>
      </c>
      <c r="M185" s="339">
        <f t="shared" si="39"/>
        <v>2.5</v>
      </c>
      <c r="N185" s="310">
        <v>0</v>
      </c>
      <c r="O185" s="333">
        <v>0</v>
      </c>
      <c r="P185" s="334">
        <v>0</v>
      </c>
      <c r="Q185" s="677">
        <v>102</v>
      </c>
      <c r="R185" s="673">
        <v>2</v>
      </c>
      <c r="S185" s="674">
        <v>6</v>
      </c>
      <c r="T185" s="356">
        <f t="shared" si="40"/>
        <v>54</v>
      </c>
      <c r="U185" s="336">
        <f t="shared" si="41"/>
        <v>0</v>
      </c>
      <c r="V185" s="334">
        <f t="shared" si="42"/>
        <v>54</v>
      </c>
      <c r="W185" s="357">
        <f t="shared" si="43"/>
        <v>54</v>
      </c>
    </row>
    <row r="186" spans="1:28" outlineLevel="2">
      <c r="A186" s="354" t="s">
        <v>264</v>
      </c>
      <c r="B186" s="315" t="s">
        <v>9</v>
      </c>
      <c r="C186" s="315" t="s">
        <v>38</v>
      </c>
      <c r="D186" s="315" t="s">
        <v>87</v>
      </c>
      <c r="E186" s="315" t="s">
        <v>88</v>
      </c>
      <c r="F186" s="315" t="s">
        <v>89</v>
      </c>
      <c r="G186" s="355">
        <v>6</v>
      </c>
      <c r="H186" s="315" t="s">
        <v>13</v>
      </c>
      <c r="I186" s="329">
        <v>0.25</v>
      </c>
      <c r="J186" s="329">
        <f>9*I186</f>
        <v>2.25</v>
      </c>
      <c r="K186" s="330">
        <f>9*I186</f>
        <v>2.25</v>
      </c>
      <c r="L186" s="338">
        <f t="shared" si="38"/>
        <v>1.25</v>
      </c>
      <c r="M186" s="339">
        <f t="shared" si="39"/>
        <v>1.25</v>
      </c>
      <c r="N186" s="310">
        <v>0</v>
      </c>
      <c r="O186" s="333">
        <v>0</v>
      </c>
      <c r="P186" s="334">
        <v>0</v>
      </c>
      <c r="Q186" s="552">
        <v>100</v>
      </c>
      <c r="R186" s="543">
        <v>2</v>
      </c>
      <c r="S186" s="544">
        <v>5</v>
      </c>
      <c r="T186" s="356">
        <f t="shared" si="40"/>
        <v>15.75</v>
      </c>
      <c r="U186" s="336">
        <f t="shared" si="41"/>
        <v>0</v>
      </c>
      <c r="V186" s="334">
        <f t="shared" si="42"/>
        <v>15.75</v>
      </c>
      <c r="W186" s="357">
        <f t="shared" si="43"/>
        <v>15.75</v>
      </c>
    </row>
    <row r="187" spans="1:28" outlineLevel="2">
      <c r="A187" s="326" t="s">
        <v>264</v>
      </c>
      <c r="B187" s="315" t="s">
        <v>9</v>
      </c>
      <c r="C187" s="315" t="s">
        <v>8</v>
      </c>
      <c r="D187" s="315" t="s">
        <v>23</v>
      </c>
      <c r="E187" s="315" t="s">
        <v>5</v>
      </c>
      <c r="F187" s="315" t="s">
        <v>6</v>
      </c>
      <c r="G187" s="355">
        <v>24</v>
      </c>
      <c r="H187" s="315" t="s">
        <v>7</v>
      </c>
      <c r="I187" s="329">
        <v>1</v>
      </c>
      <c r="J187" s="329">
        <f>$Y$29</f>
        <v>1.3149999999999999</v>
      </c>
      <c r="K187" s="330">
        <v>0</v>
      </c>
      <c r="L187" s="338">
        <f t="shared" si="38"/>
        <v>0.18263888888888888</v>
      </c>
      <c r="M187" s="339">
        <f t="shared" si="39"/>
        <v>0</v>
      </c>
      <c r="N187" s="552">
        <v>3</v>
      </c>
      <c r="O187" s="545">
        <f>N187</f>
        <v>3</v>
      </c>
      <c r="P187" s="544">
        <v>0</v>
      </c>
      <c r="Q187" s="552">
        <v>3</v>
      </c>
      <c r="R187" s="545">
        <f>Q187</f>
        <v>3</v>
      </c>
      <c r="S187" s="544">
        <v>0</v>
      </c>
      <c r="T187" s="356">
        <f t="shared" si="40"/>
        <v>7.89</v>
      </c>
      <c r="U187" s="336">
        <f t="shared" si="41"/>
        <v>3.9449999999999998</v>
      </c>
      <c r="V187" s="334">
        <f t="shared" si="42"/>
        <v>3.9449999999999998</v>
      </c>
      <c r="W187" s="357">
        <f t="shared" si="43"/>
        <v>7.89</v>
      </c>
      <c r="AB187" s="32"/>
    </row>
    <row r="188" spans="1:28" outlineLevel="2">
      <c r="A188" s="354" t="s">
        <v>264</v>
      </c>
      <c r="B188" s="315" t="s">
        <v>75</v>
      </c>
      <c r="C188" s="315" t="s">
        <v>56</v>
      </c>
      <c r="D188" s="315" t="s">
        <v>265</v>
      </c>
      <c r="E188" s="315" t="s">
        <v>266</v>
      </c>
      <c r="F188" s="315" t="s">
        <v>267</v>
      </c>
      <c r="G188" s="355">
        <v>6</v>
      </c>
      <c r="H188" s="315" t="s">
        <v>79</v>
      </c>
      <c r="I188" s="329">
        <v>1</v>
      </c>
      <c r="J188" s="329">
        <v>15.75</v>
      </c>
      <c r="K188" s="330">
        <v>2.25</v>
      </c>
      <c r="L188" s="338">
        <f t="shared" si="38"/>
        <v>8.75</v>
      </c>
      <c r="M188" s="339">
        <f t="shared" si="39"/>
        <v>1.25</v>
      </c>
      <c r="N188" s="310">
        <v>0</v>
      </c>
      <c r="O188" s="333">
        <v>0</v>
      </c>
      <c r="P188" s="334">
        <v>0</v>
      </c>
      <c r="Q188" s="552">
        <v>40</v>
      </c>
      <c r="R188" s="543">
        <v>0.75</v>
      </c>
      <c r="S188" s="544">
        <v>2</v>
      </c>
      <c r="T188" s="356">
        <f t="shared" si="40"/>
        <v>16.3125</v>
      </c>
      <c r="U188" s="336">
        <f t="shared" si="41"/>
        <v>0</v>
      </c>
      <c r="V188" s="334">
        <f t="shared" si="42"/>
        <v>16.3125</v>
      </c>
      <c r="W188" s="357">
        <f t="shared" si="43"/>
        <v>16.3125</v>
      </c>
      <c r="Y188" s="47"/>
      <c r="Z188" s="69"/>
      <c r="AA188" s="70"/>
    </row>
    <row r="189" spans="1:28" outlineLevel="2">
      <c r="A189" s="354" t="s">
        <v>264</v>
      </c>
      <c r="B189" s="315" t="s">
        <v>80</v>
      </c>
      <c r="C189" s="315" t="s">
        <v>56</v>
      </c>
      <c r="D189" s="315" t="s">
        <v>265</v>
      </c>
      <c r="E189" s="315" t="s">
        <v>266</v>
      </c>
      <c r="F189" s="315" t="s">
        <v>267</v>
      </c>
      <c r="G189" s="355">
        <v>6</v>
      </c>
      <c r="H189" s="315" t="s">
        <v>79</v>
      </c>
      <c r="I189" s="329">
        <v>1</v>
      </c>
      <c r="J189" s="329">
        <v>15.75</v>
      </c>
      <c r="K189" s="330">
        <v>2.25</v>
      </c>
      <c r="L189" s="338">
        <f t="shared" si="38"/>
        <v>8.75</v>
      </c>
      <c r="M189" s="339">
        <f t="shared" si="39"/>
        <v>1.25</v>
      </c>
      <c r="N189" s="310">
        <v>0</v>
      </c>
      <c r="O189" s="333">
        <v>0</v>
      </c>
      <c r="P189" s="334">
        <v>0</v>
      </c>
      <c r="Q189" s="552">
        <v>40</v>
      </c>
      <c r="R189" s="543">
        <v>0.75</v>
      </c>
      <c r="S189" s="544">
        <v>2</v>
      </c>
      <c r="T189" s="356">
        <f t="shared" si="40"/>
        <v>16.3125</v>
      </c>
      <c r="U189" s="336">
        <f t="shared" si="41"/>
        <v>0</v>
      </c>
      <c r="V189" s="334">
        <f t="shared" si="42"/>
        <v>16.3125</v>
      </c>
      <c r="W189" s="357">
        <f t="shared" si="43"/>
        <v>16.3125</v>
      </c>
    </row>
    <row r="190" spans="1:28" outlineLevel="2">
      <c r="A190" s="354" t="s">
        <v>264</v>
      </c>
      <c r="B190" s="315" t="s">
        <v>3</v>
      </c>
      <c r="C190" s="315" t="s">
        <v>56</v>
      </c>
      <c r="D190" s="315" t="s">
        <v>265</v>
      </c>
      <c r="E190" s="315" t="s">
        <v>266</v>
      </c>
      <c r="F190" s="315" t="s">
        <v>267</v>
      </c>
      <c r="G190" s="355">
        <v>6</v>
      </c>
      <c r="H190" s="315" t="s">
        <v>79</v>
      </c>
      <c r="I190" s="329">
        <v>1</v>
      </c>
      <c r="J190" s="329">
        <v>15.75</v>
      </c>
      <c r="K190" s="330">
        <v>2.25</v>
      </c>
      <c r="L190" s="338">
        <f t="shared" si="38"/>
        <v>8.75</v>
      </c>
      <c r="M190" s="339">
        <f t="shared" si="39"/>
        <v>1.25</v>
      </c>
      <c r="N190" s="310">
        <v>0</v>
      </c>
      <c r="O190" s="333">
        <v>0</v>
      </c>
      <c r="P190" s="334">
        <v>0</v>
      </c>
      <c r="Q190" s="552">
        <v>80</v>
      </c>
      <c r="R190" s="543">
        <v>1.5</v>
      </c>
      <c r="S190" s="544">
        <v>4</v>
      </c>
      <c r="T190" s="356">
        <f t="shared" si="40"/>
        <v>32.625</v>
      </c>
      <c r="U190" s="336">
        <f t="shared" si="41"/>
        <v>0</v>
      </c>
      <c r="V190" s="334">
        <f t="shared" si="42"/>
        <v>32.625</v>
      </c>
      <c r="W190" s="357">
        <f t="shared" si="43"/>
        <v>32.625</v>
      </c>
      <c r="X190" s="591"/>
      <c r="Y190" s="591"/>
      <c r="Z190" s="592"/>
      <c r="AA190" s="593"/>
    </row>
    <row r="191" spans="1:28" outlineLevel="2">
      <c r="A191" s="354" t="s">
        <v>264</v>
      </c>
      <c r="B191" s="315" t="s">
        <v>3</v>
      </c>
      <c r="C191" s="315" t="s">
        <v>22</v>
      </c>
      <c r="D191" s="315" t="s">
        <v>268</v>
      </c>
      <c r="E191" s="315" t="s">
        <v>269</v>
      </c>
      <c r="F191" s="315" t="s">
        <v>270</v>
      </c>
      <c r="G191" s="355">
        <v>6</v>
      </c>
      <c r="H191" s="315" t="s">
        <v>13</v>
      </c>
      <c r="I191" s="329">
        <v>1</v>
      </c>
      <c r="J191" s="329">
        <v>15.75</v>
      </c>
      <c r="K191" s="330">
        <v>2.25</v>
      </c>
      <c r="L191" s="338">
        <f t="shared" si="38"/>
        <v>8.75</v>
      </c>
      <c r="M191" s="339">
        <f t="shared" si="39"/>
        <v>1.25</v>
      </c>
      <c r="N191" s="552">
        <v>100</v>
      </c>
      <c r="O191" s="543">
        <v>2</v>
      </c>
      <c r="P191" s="561">
        <v>5</v>
      </c>
      <c r="Q191" s="310">
        <v>0</v>
      </c>
      <c r="R191" s="333">
        <v>0</v>
      </c>
      <c r="S191" s="334">
        <v>0</v>
      </c>
      <c r="T191" s="356">
        <f t="shared" si="40"/>
        <v>42.75</v>
      </c>
      <c r="U191" s="336">
        <f t="shared" si="41"/>
        <v>42.75</v>
      </c>
      <c r="V191" s="334">
        <f t="shared" si="42"/>
        <v>0</v>
      </c>
      <c r="W191" s="357">
        <f t="shared" si="43"/>
        <v>42.75</v>
      </c>
    </row>
    <row r="192" spans="1:28" outlineLevel="2">
      <c r="A192" s="354" t="s">
        <v>264</v>
      </c>
      <c r="B192" s="315" t="s">
        <v>3</v>
      </c>
      <c r="C192" s="315" t="s">
        <v>38</v>
      </c>
      <c r="D192" s="315" t="s">
        <v>271</v>
      </c>
      <c r="E192" s="315" t="s">
        <v>272</v>
      </c>
      <c r="F192" s="315" t="s">
        <v>273</v>
      </c>
      <c r="G192" s="355">
        <v>6</v>
      </c>
      <c r="H192" s="315" t="s">
        <v>13</v>
      </c>
      <c r="I192" s="329">
        <v>1</v>
      </c>
      <c r="J192" s="329">
        <v>15.75</v>
      </c>
      <c r="K192" s="330">
        <v>2.25</v>
      </c>
      <c r="L192" s="338">
        <f t="shared" si="38"/>
        <v>8.75</v>
      </c>
      <c r="M192" s="339">
        <f t="shared" si="39"/>
        <v>1.25</v>
      </c>
      <c r="N192" s="310">
        <v>0</v>
      </c>
      <c r="O192" s="333">
        <v>0</v>
      </c>
      <c r="P192" s="334">
        <v>0</v>
      </c>
      <c r="Q192" s="677">
        <v>120</v>
      </c>
      <c r="R192" s="543">
        <v>2</v>
      </c>
      <c r="S192" s="674">
        <v>6</v>
      </c>
      <c r="T192" s="356">
        <f t="shared" si="40"/>
        <v>45</v>
      </c>
      <c r="U192" s="336">
        <f t="shared" si="41"/>
        <v>0</v>
      </c>
      <c r="V192" s="334">
        <f t="shared" si="42"/>
        <v>45</v>
      </c>
      <c r="W192" s="357">
        <f t="shared" si="43"/>
        <v>45</v>
      </c>
    </row>
    <row r="193" spans="1:27" outlineLevel="2">
      <c r="A193" s="354" t="s">
        <v>264</v>
      </c>
      <c r="B193" s="315" t="s">
        <v>3</v>
      </c>
      <c r="C193" s="315" t="s">
        <v>56</v>
      </c>
      <c r="D193" s="315" t="s">
        <v>274</v>
      </c>
      <c r="E193" s="315" t="s">
        <v>91</v>
      </c>
      <c r="F193" s="315" t="s">
        <v>92</v>
      </c>
      <c r="G193" s="355">
        <v>6</v>
      </c>
      <c r="H193" s="315" t="s">
        <v>13</v>
      </c>
      <c r="I193" s="329">
        <v>1</v>
      </c>
      <c r="J193" s="329">
        <v>13.5</v>
      </c>
      <c r="K193" s="330">
        <v>4.5</v>
      </c>
      <c r="L193" s="338">
        <f t="shared" si="38"/>
        <v>7.5</v>
      </c>
      <c r="M193" s="339">
        <f t="shared" si="39"/>
        <v>2.5</v>
      </c>
      <c r="N193" s="310">
        <v>0</v>
      </c>
      <c r="O193" s="333">
        <v>0</v>
      </c>
      <c r="P193" s="334">
        <v>0</v>
      </c>
      <c r="Q193" s="677">
        <v>75</v>
      </c>
      <c r="R193" s="543">
        <v>2</v>
      </c>
      <c r="S193" s="674">
        <v>5</v>
      </c>
      <c r="T193" s="356">
        <f t="shared" si="40"/>
        <v>49.5</v>
      </c>
      <c r="U193" s="336">
        <f t="shared" si="41"/>
        <v>0</v>
      </c>
      <c r="V193" s="334">
        <f t="shared" si="42"/>
        <v>49.5</v>
      </c>
      <c r="W193" s="357">
        <f t="shared" si="43"/>
        <v>49.5</v>
      </c>
    </row>
    <row r="194" spans="1:27" outlineLevel="2">
      <c r="A194" s="354" t="s">
        <v>264</v>
      </c>
      <c r="B194" s="315" t="s">
        <v>3</v>
      </c>
      <c r="C194" s="315" t="s">
        <v>38</v>
      </c>
      <c r="D194" s="315" t="s">
        <v>275</v>
      </c>
      <c r="E194" s="315" t="s">
        <v>276</v>
      </c>
      <c r="F194" s="315" t="s">
        <v>277</v>
      </c>
      <c r="G194" s="355">
        <v>6</v>
      </c>
      <c r="H194" s="315" t="s">
        <v>13</v>
      </c>
      <c r="I194" s="329">
        <f>1/3</f>
        <v>0.33333333333333331</v>
      </c>
      <c r="J194" s="329">
        <f>9*I194</f>
        <v>3</v>
      </c>
      <c r="K194" s="330">
        <f>9*I194</f>
        <v>3</v>
      </c>
      <c r="L194" s="338">
        <f t="shared" si="38"/>
        <v>1.6666666666666667</v>
      </c>
      <c r="M194" s="339">
        <f t="shared" si="39"/>
        <v>1.6666666666666667</v>
      </c>
      <c r="N194" s="310">
        <v>0</v>
      </c>
      <c r="O194" s="333">
        <v>0</v>
      </c>
      <c r="P194" s="334">
        <v>0</v>
      </c>
      <c r="Q194" s="552">
        <v>80</v>
      </c>
      <c r="R194" s="543">
        <v>2</v>
      </c>
      <c r="S194" s="544">
        <v>4</v>
      </c>
      <c r="T194" s="356">
        <f t="shared" si="40"/>
        <v>18</v>
      </c>
      <c r="U194" s="336">
        <f t="shared" si="41"/>
        <v>0</v>
      </c>
      <c r="V194" s="334">
        <f t="shared" si="42"/>
        <v>18</v>
      </c>
      <c r="W194" s="357">
        <f t="shared" si="43"/>
        <v>18</v>
      </c>
    </row>
    <row r="195" spans="1:27" outlineLevel="2">
      <c r="A195" s="326" t="s">
        <v>264</v>
      </c>
      <c r="B195" s="315" t="s">
        <v>3</v>
      </c>
      <c r="C195" s="315" t="s">
        <v>8</v>
      </c>
      <c r="D195" s="315" t="s">
        <v>4</v>
      </c>
      <c r="E195" s="315" t="s">
        <v>5</v>
      </c>
      <c r="F195" s="315" t="s">
        <v>6</v>
      </c>
      <c r="G195" s="355">
        <v>24</v>
      </c>
      <c r="H195" s="315" t="s">
        <v>7</v>
      </c>
      <c r="I195" s="329">
        <v>1</v>
      </c>
      <c r="J195" s="329">
        <f>$Y$29</f>
        <v>1.3149999999999999</v>
      </c>
      <c r="K195" s="330">
        <v>0</v>
      </c>
      <c r="L195" s="338">
        <f t="shared" si="38"/>
        <v>0.18263888888888888</v>
      </c>
      <c r="M195" s="339">
        <f t="shared" si="39"/>
        <v>0</v>
      </c>
      <c r="N195" s="552">
        <v>4</v>
      </c>
      <c r="O195" s="545">
        <f>N195</f>
        <v>4</v>
      </c>
      <c r="P195" s="544">
        <v>0</v>
      </c>
      <c r="Q195" s="552">
        <v>5</v>
      </c>
      <c r="R195" s="545">
        <f>Q195</f>
        <v>5</v>
      </c>
      <c r="S195" s="544">
        <v>0</v>
      </c>
      <c r="T195" s="356">
        <f t="shared" si="40"/>
        <v>11.834999999999999</v>
      </c>
      <c r="U195" s="336">
        <f t="shared" si="41"/>
        <v>5.26</v>
      </c>
      <c r="V195" s="334">
        <f t="shared" si="42"/>
        <v>6.5749999999999993</v>
      </c>
      <c r="W195" s="357">
        <f t="shared" si="43"/>
        <v>11.834999999999999</v>
      </c>
    </row>
    <row r="196" spans="1:27" outlineLevel="2">
      <c r="A196" s="354" t="s">
        <v>264</v>
      </c>
      <c r="B196" s="315" t="s">
        <v>3</v>
      </c>
      <c r="C196" s="315" t="s">
        <v>97</v>
      </c>
      <c r="D196" s="315" t="s">
        <v>290</v>
      </c>
      <c r="E196" s="315" t="s">
        <v>291</v>
      </c>
      <c r="F196" s="315" t="s">
        <v>292</v>
      </c>
      <c r="G196" s="355">
        <v>6</v>
      </c>
      <c r="H196" s="315" t="s">
        <v>96</v>
      </c>
      <c r="I196" s="329">
        <v>1</v>
      </c>
      <c r="J196" s="329">
        <f>(9+$Y$30)*I196</f>
        <v>13.5</v>
      </c>
      <c r="K196" s="330">
        <v>4.5</v>
      </c>
      <c r="L196" s="338">
        <f t="shared" si="38"/>
        <v>7.5</v>
      </c>
      <c r="M196" s="339">
        <f t="shared" si="39"/>
        <v>2.5</v>
      </c>
      <c r="N196" s="552">
        <v>16</v>
      </c>
      <c r="O196" s="543">
        <v>1</v>
      </c>
      <c r="P196" s="544">
        <v>1</v>
      </c>
      <c r="Q196" s="310">
        <v>0</v>
      </c>
      <c r="R196" s="333">
        <v>0</v>
      </c>
      <c r="S196" s="334">
        <v>0</v>
      </c>
      <c r="T196" s="356">
        <f t="shared" si="40"/>
        <v>18</v>
      </c>
      <c r="U196" s="336">
        <f t="shared" si="41"/>
        <v>18</v>
      </c>
      <c r="V196" s="334">
        <f t="shared" si="42"/>
        <v>0</v>
      </c>
      <c r="W196" s="357">
        <f t="shared" si="43"/>
        <v>18</v>
      </c>
    </row>
    <row r="197" spans="1:27" outlineLevel="2">
      <c r="A197" s="326" t="s">
        <v>264</v>
      </c>
      <c r="B197" s="315" t="s">
        <v>3</v>
      </c>
      <c r="C197" s="315" t="s">
        <v>8</v>
      </c>
      <c r="D197" s="315" t="s">
        <v>29</v>
      </c>
      <c r="E197" s="315" t="s">
        <v>30</v>
      </c>
      <c r="F197" s="315" t="s">
        <v>31</v>
      </c>
      <c r="G197" s="355">
        <v>12</v>
      </c>
      <c r="H197" s="315" t="s">
        <v>32</v>
      </c>
      <c r="I197" s="329">
        <v>1</v>
      </c>
      <c r="J197" s="329">
        <f>$Y$27</f>
        <v>0.1</v>
      </c>
      <c r="K197" s="330">
        <v>0</v>
      </c>
      <c r="L197" s="338">
        <f t="shared" si="38"/>
        <v>2.7777777777777776E-2</v>
      </c>
      <c r="M197" s="339">
        <f t="shared" si="39"/>
        <v>0</v>
      </c>
      <c r="N197" s="310">
        <v>0</v>
      </c>
      <c r="O197" s="333">
        <f>N197</f>
        <v>0</v>
      </c>
      <c r="P197" s="334">
        <v>0</v>
      </c>
      <c r="Q197" s="552">
        <v>5</v>
      </c>
      <c r="R197" s="543">
        <f>Q197</f>
        <v>5</v>
      </c>
      <c r="S197" s="544">
        <v>0</v>
      </c>
      <c r="T197" s="609">
        <f t="shared" si="40"/>
        <v>0.5</v>
      </c>
      <c r="U197" s="610">
        <f t="shared" si="41"/>
        <v>0</v>
      </c>
      <c r="V197" s="544">
        <f t="shared" si="42"/>
        <v>0.5</v>
      </c>
      <c r="W197" s="357">
        <f t="shared" si="43"/>
        <v>0.5</v>
      </c>
    </row>
    <row r="198" spans="1:27" outlineLevel="2">
      <c r="A198" s="732" t="s">
        <v>264</v>
      </c>
      <c r="B198" s="315" t="s">
        <v>3</v>
      </c>
      <c r="C198" s="315" t="s">
        <v>97</v>
      </c>
      <c r="D198" s="565" t="s">
        <v>908</v>
      </c>
      <c r="E198" s="565" t="s">
        <v>940</v>
      </c>
      <c r="F198" s="565" t="s">
        <v>942</v>
      </c>
      <c r="G198" s="355">
        <v>6</v>
      </c>
      <c r="H198" s="315" t="s">
        <v>96</v>
      </c>
      <c r="I198" s="329">
        <v>1</v>
      </c>
      <c r="J198" s="329">
        <f>(9+$Y$30)*I198</f>
        <v>13.5</v>
      </c>
      <c r="K198" s="330">
        <v>4.5</v>
      </c>
      <c r="L198" s="338">
        <f t="shared" si="38"/>
        <v>7.5</v>
      </c>
      <c r="M198" s="339">
        <f t="shared" si="39"/>
        <v>2.5</v>
      </c>
      <c r="N198" s="552">
        <v>20</v>
      </c>
      <c r="O198" s="543">
        <v>1</v>
      </c>
      <c r="P198" s="544">
        <v>1</v>
      </c>
      <c r="Q198" s="310">
        <v>0</v>
      </c>
      <c r="R198" s="333">
        <v>0</v>
      </c>
      <c r="S198" s="334">
        <v>0</v>
      </c>
      <c r="T198" s="356">
        <f t="shared" si="40"/>
        <v>18</v>
      </c>
      <c r="U198" s="336">
        <f t="shared" si="41"/>
        <v>18</v>
      </c>
      <c r="V198" s="334">
        <f t="shared" si="42"/>
        <v>0</v>
      </c>
      <c r="W198" s="357">
        <f t="shared" si="43"/>
        <v>18</v>
      </c>
    </row>
    <row r="199" spans="1:27" outlineLevel="2">
      <c r="A199" s="732" t="s">
        <v>264</v>
      </c>
      <c r="B199" s="315" t="s">
        <v>3</v>
      </c>
      <c r="C199" s="315" t="s">
        <v>97</v>
      </c>
      <c r="D199" s="565" t="s">
        <v>908</v>
      </c>
      <c r="E199" s="565" t="s">
        <v>941</v>
      </c>
      <c r="F199" s="565" t="s">
        <v>943</v>
      </c>
      <c r="G199" s="355">
        <v>6</v>
      </c>
      <c r="H199" s="315" t="s">
        <v>96</v>
      </c>
      <c r="I199" s="329">
        <v>1</v>
      </c>
      <c r="J199" s="329">
        <f>(9+$Y$30)*I199</f>
        <v>13.5</v>
      </c>
      <c r="K199" s="330">
        <v>4.5</v>
      </c>
      <c r="L199" s="338">
        <f t="shared" si="38"/>
        <v>7.5</v>
      </c>
      <c r="M199" s="339">
        <f t="shared" si="39"/>
        <v>2.5</v>
      </c>
      <c r="N199" s="552">
        <v>20</v>
      </c>
      <c r="O199" s="543">
        <v>1</v>
      </c>
      <c r="P199" s="544">
        <v>1</v>
      </c>
      <c r="Q199" s="310">
        <v>0</v>
      </c>
      <c r="R199" s="333">
        <v>0</v>
      </c>
      <c r="S199" s="334">
        <v>0</v>
      </c>
      <c r="T199" s="356">
        <f t="shared" si="40"/>
        <v>18</v>
      </c>
      <c r="U199" s="336">
        <f t="shared" si="41"/>
        <v>18</v>
      </c>
      <c r="V199" s="334">
        <f t="shared" si="42"/>
        <v>0</v>
      </c>
      <c r="W199" s="357">
        <f t="shared" si="43"/>
        <v>18</v>
      </c>
      <c r="X199" s="41"/>
      <c r="Y199" s="41"/>
      <c r="Z199" s="4"/>
      <c r="AA199" s="32"/>
    </row>
    <row r="200" spans="1:27" outlineLevel="2">
      <c r="A200" s="354" t="s">
        <v>264</v>
      </c>
      <c r="B200" s="315" t="s">
        <v>70</v>
      </c>
      <c r="C200" s="315" t="s">
        <v>43</v>
      </c>
      <c r="D200" s="315" t="s">
        <v>293</v>
      </c>
      <c r="E200" s="315" t="s">
        <v>294</v>
      </c>
      <c r="F200" s="315" t="s">
        <v>295</v>
      </c>
      <c r="G200" s="355">
        <v>5</v>
      </c>
      <c r="H200" s="315" t="s">
        <v>144</v>
      </c>
      <c r="I200" s="329">
        <v>1</v>
      </c>
      <c r="J200" s="329">
        <v>9</v>
      </c>
      <c r="K200" s="330">
        <v>4.5</v>
      </c>
      <c r="L200" s="338">
        <f t="shared" si="38"/>
        <v>6</v>
      </c>
      <c r="M200" s="339">
        <f t="shared" si="39"/>
        <v>3</v>
      </c>
      <c r="N200" s="552">
        <v>20</v>
      </c>
      <c r="O200" s="543">
        <v>1</v>
      </c>
      <c r="P200" s="544">
        <v>2</v>
      </c>
      <c r="Q200" s="310">
        <v>0</v>
      </c>
      <c r="R200" s="333">
        <v>0</v>
      </c>
      <c r="S200" s="334">
        <v>0</v>
      </c>
      <c r="T200" s="356">
        <f t="shared" si="40"/>
        <v>18</v>
      </c>
      <c r="U200" s="336">
        <f t="shared" si="41"/>
        <v>18</v>
      </c>
      <c r="V200" s="334">
        <f t="shared" si="42"/>
        <v>0</v>
      </c>
      <c r="W200" s="357">
        <f t="shared" si="43"/>
        <v>18</v>
      </c>
      <c r="X200" s="43"/>
    </row>
    <row r="201" spans="1:27" outlineLevel="2">
      <c r="A201" s="326" t="s">
        <v>264</v>
      </c>
      <c r="B201" s="315" t="s">
        <v>70</v>
      </c>
      <c r="C201" s="315" t="s">
        <v>18</v>
      </c>
      <c r="D201" s="315" t="s">
        <v>151</v>
      </c>
      <c r="E201" s="315" t="s">
        <v>152</v>
      </c>
      <c r="F201" s="315" t="s">
        <v>153</v>
      </c>
      <c r="G201" s="355">
        <v>15</v>
      </c>
      <c r="H201" s="315" t="s">
        <v>7</v>
      </c>
      <c r="I201" s="329">
        <v>1</v>
      </c>
      <c r="J201" s="329">
        <f>$Y$32</f>
        <v>1.3149999999999999</v>
      </c>
      <c r="K201" s="330">
        <v>0</v>
      </c>
      <c r="L201" s="338">
        <f t="shared" si="38"/>
        <v>0.29222222222222222</v>
      </c>
      <c r="M201" s="339">
        <f t="shared" si="39"/>
        <v>0</v>
      </c>
      <c r="N201" s="552">
        <v>1</v>
      </c>
      <c r="O201" s="545">
        <f>N201</f>
        <v>1</v>
      </c>
      <c r="P201" s="544">
        <v>0</v>
      </c>
      <c r="Q201" s="552">
        <v>0</v>
      </c>
      <c r="R201" s="545">
        <f>Q201</f>
        <v>0</v>
      </c>
      <c r="S201" s="544">
        <v>0</v>
      </c>
      <c r="T201" s="356">
        <f t="shared" si="40"/>
        <v>1.3149999999999999</v>
      </c>
      <c r="U201" s="336">
        <f t="shared" si="41"/>
        <v>1.3149999999999999</v>
      </c>
      <c r="V201" s="334">
        <f t="shared" si="42"/>
        <v>0</v>
      </c>
      <c r="W201" s="357">
        <f t="shared" si="43"/>
        <v>1.3149999999999999</v>
      </c>
    </row>
    <row r="202" spans="1:27" outlineLevel="2">
      <c r="A202" s="354" t="s">
        <v>264</v>
      </c>
      <c r="B202" s="315" t="s">
        <v>70</v>
      </c>
      <c r="C202" s="315" t="s">
        <v>43</v>
      </c>
      <c r="D202" s="315" t="s">
        <v>258</v>
      </c>
      <c r="E202" s="315" t="s">
        <v>259</v>
      </c>
      <c r="F202" s="315" t="s">
        <v>260</v>
      </c>
      <c r="G202" s="355">
        <v>5</v>
      </c>
      <c r="H202" s="315" t="s">
        <v>28</v>
      </c>
      <c r="I202" s="329">
        <v>1</v>
      </c>
      <c r="J202" s="329">
        <v>9</v>
      </c>
      <c r="K202" s="330">
        <v>4.5</v>
      </c>
      <c r="L202" s="338">
        <f t="shared" si="38"/>
        <v>6</v>
      </c>
      <c r="M202" s="339">
        <f t="shared" si="39"/>
        <v>3</v>
      </c>
      <c r="N202" s="552">
        <v>20</v>
      </c>
      <c r="O202" s="543">
        <v>1</v>
      </c>
      <c r="P202" s="544">
        <v>1</v>
      </c>
      <c r="Q202" s="310">
        <v>0</v>
      </c>
      <c r="R202" s="333">
        <v>0</v>
      </c>
      <c r="S202" s="334">
        <v>0</v>
      </c>
      <c r="T202" s="356">
        <f t="shared" si="40"/>
        <v>13.5</v>
      </c>
      <c r="U202" s="336">
        <f t="shared" si="41"/>
        <v>13.5</v>
      </c>
      <c r="V202" s="334">
        <f t="shared" si="42"/>
        <v>0</v>
      </c>
      <c r="W202" s="357">
        <f t="shared" si="43"/>
        <v>13.5</v>
      </c>
    </row>
    <row r="203" spans="1:27" outlineLevel="1">
      <c r="A203" s="645" t="s">
        <v>1016</v>
      </c>
      <c r="B203" s="315"/>
      <c r="C203" s="315"/>
      <c r="D203" s="315"/>
      <c r="E203" s="315"/>
      <c r="F203" s="315"/>
      <c r="G203" s="355"/>
      <c r="H203" s="315"/>
      <c r="I203" s="329"/>
      <c r="J203" s="329"/>
      <c r="K203" s="330"/>
      <c r="L203" s="338"/>
      <c r="M203" s="339"/>
      <c r="N203" s="552"/>
      <c r="O203" s="543"/>
      <c r="P203" s="544"/>
      <c r="Q203" s="310"/>
      <c r="R203" s="333"/>
      <c r="S203" s="334"/>
      <c r="T203" s="356"/>
      <c r="U203" s="336">
        <f>SUBTOTAL(9,U180:U202)</f>
        <v>216.01999999999998</v>
      </c>
      <c r="V203" s="334">
        <f>SUBTOTAL(9,V180:V202)</f>
        <v>277.69499999999999</v>
      </c>
      <c r="W203" s="357">
        <f>SUBTOTAL(9,W180:W202)</f>
        <v>493.71499999999997</v>
      </c>
    </row>
    <row r="204" spans="1:27" outlineLevel="2">
      <c r="A204" s="354" t="s">
        <v>296</v>
      </c>
      <c r="B204" s="315" t="s">
        <v>9</v>
      </c>
      <c r="C204" s="315" t="s">
        <v>43</v>
      </c>
      <c r="D204" s="315" t="s">
        <v>218</v>
      </c>
      <c r="E204" s="315" t="s">
        <v>219</v>
      </c>
      <c r="F204" s="315" t="s">
        <v>220</v>
      </c>
      <c r="G204" s="355">
        <v>6</v>
      </c>
      <c r="H204" s="315" t="s">
        <v>221</v>
      </c>
      <c r="I204" s="329">
        <v>0.28920000000000001</v>
      </c>
      <c r="J204" s="329">
        <f>I204*13.5</f>
        <v>3.9042000000000003</v>
      </c>
      <c r="K204" s="330">
        <f>I204*4.5</f>
        <v>1.3014000000000001</v>
      </c>
      <c r="L204" s="338">
        <f t="shared" ref="L204:L212" si="44">J204*10/3/G204</f>
        <v>2.169</v>
      </c>
      <c r="M204" s="339">
        <f t="shared" ref="M204:M212" si="45">K204*10/3/G204</f>
        <v>0.72299999999999998</v>
      </c>
      <c r="N204" s="552">
        <v>100</v>
      </c>
      <c r="O204" s="548">
        <v>1.5</v>
      </c>
      <c r="P204" s="544">
        <v>5</v>
      </c>
      <c r="Q204" s="554">
        <v>5</v>
      </c>
      <c r="R204" s="543">
        <v>0.33</v>
      </c>
      <c r="S204" s="555">
        <v>0.25</v>
      </c>
      <c r="T204" s="356">
        <f t="shared" ref="T204:T212" si="46">J204*(O204+R204)+K204*(P204+S204)</f>
        <v>13.977036000000002</v>
      </c>
      <c r="U204" s="336">
        <f t="shared" ref="U204:U212" si="47">J204*O204+K204*P204</f>
        <v>12.363300000000002</v>
      </c>
      <c r="V204" s="334">
        <f t="shared" ref="V204:V212" si="48">J204*R204+K204*S204</f>
        <v>1.6137360000000003</v>
      </c>
      <c r="W204" s="357">
        <f t="shared" ref="W204:W212" si="49">T204</f>
        <v>13.977036000000002</v>
      </c>
      <c r="X204" s="376"/>
    </row>
    <row r="205" spans="1:27" outlineLevel="2">
      <c r="A205" s="354" t="s">
        <v>296</v>
      </c>
      <c r="B205" s="315" t="s">
        <v>9</v>
      </c>
      <c r="C205" s="315" t="s">
        <v>43</v>
      </c>
      <c r="D205" s="315" t="s">
        <v>297</v>
      </c>
      <c r="E205" s="315" t="s">
        <v>298</v>
      </c>
      <c r="F205" s="315" t="s">
        <v>299</v>
      </c>
      <c r="G205" s="355">
        <v>6</v>
      </c>
      <c r="H205" s="315" t="s">
        <v>42</v>
      </c>
      <c r="I205" s="329">
        <v>1</v>
      </c>
      <c r="J205" s="329">
        <v>9</v>
      </c>
      <c r="K205" s="330">
        <v>9</v>
      </c>
      <c r="L205" s="338">
        <f t="shared" si="44"/>
        <v>5</v>
      </c>
      <c r="M205" s="339">
        <f t="shared" si="45"/>
        <v>5</v>
      </c>
      <c r="N205" s="552">
        <v>100</v>
      </c>
      <c r="O205" s="548">
        <v>1.5</v>
      </c>
      <c r="P205" s="544">
        <v>5</v>
      </c>
      <c r="Q205" s="552">
        <v>40</v>
      </c>
      <c r="R205" s="543">
        <v>1</v>
      </c>
      <c r="S205" s="544">
        <v>2</v>
      </c>
      <c r="T205" s="356">
        <f t="shared" si="46"/>
        <v>85.5</v>
      </c>
      <c r="U205" s="336">
        <f t="shared" si="47"/>
        <v>58.5</v>
      </c>
      <c r="V205" s="334">
        <f t="shared" si="48"/>
        <v>27</v>
      </c>
      <c r="W205" s="357">
        <f t="shared" si="49"/>
        <v>85.5</v>
      </c>
    </row>
    <row r="206" spans="1:27" outlineLevel="2">
      <c r="A206" s="354" t="s">
        <v>296</v>
      </c>
      <c r="B206" s="315" t="s">
        <v>75</v>
      </c>
      <c r="C206" s="315" t="s">
        <v>43</v>
      </c>
      <c r="D206" s="315" t="s">
        <v>218</v>
      </c>
      <c r="E206" s="315" t="s">
        <v>219</v>
      </c>
      <c r="F206" s="315" t="s">
        <v>220</v>
      </c>
      <c r="G206" s="355">
        <v>6</v>
      </c>
      <c r="H206" s="315" t="s">
        <v>221</v>
      </c>
      <c r="I206" s="329">
        <v>0.28920000000000001</v>
      </c>
      <c r="J206" s="329">
        <f>I206*13.5</f>
        <v>3.9042000000000003</v>
      </c>
      <c r="K206" s="330">
        <f>I206*4.5</f>
        <v>1.3014000000000001</v>
      </c>
      <c r="L206" s="338">
        <f t="shared" si="44"/>
        <v>2.169</v>
      </c>
      <c r="M206" s="339">
        <f t="shared" si="45"/>
        <v>0.72299999999999998</v>
      </c>
      <c r="N206" s="559">
        <v>20</v>
      </c>
      <c r="O206" s="563">
        <v>0.5</v>
      </c>
      <c r="P206" s="561">
        <v>1</v>
      </c>
      <c r="Q206" s="559">
        <v>5</v>
      </c>
      <c r="R206" s="543">
        <v>0.17</v>
      </c>
      <c r="S206" s="561">
        <v>0.25</v>
      </c>
      <c r="T206" s="356">
        <f t="shared" si="46"/>
        <v>4.2425640000000007</v>
      </c>
      <c r="U206" s="336">
        <f t="shared" si="47"/>
        <v>3.2535000000000003</v>
      </c>
      <c r="V206" s="334">
        <f t="shared" si="48"/>
        <v>0.98906400000000017</v>
      </c>
      <c r="W206" s="357">
        <f t="shared" si="49"/>
        <v>4.2425640000000007</v>
      </c>
    </row>
    <row r="207" spans="1:27" outlineLevel="2">
      <c r="A207" s="354" t="s">
        <v>296</v>
      </c>
      <c r="B207" s="315" t="s">
        <v>75</v>
      </c>
      <c r="C207" s="315" t="s">
        <v>43</v>
      </c>
      <c r="D207" s="315" t="s">
        <v>297</v>
      </c>
      <c r="E207" s="315" t="s">
        <v>298</v>
      </c>
      <c r="F207" s="315" t="s">
        <v>299</v>
      </c>
      <c r="G207" s="355">
        <v>6</v>
      </c>
      <c r="H207" s="315" t="s">
        <v>42</v>
      </c>
      <c r="I207" s="329">
        <v>1</v>
      </c>
      <c r="J207" s="329">
        <v>9</v>
      </c>
      <c r="K207" s="330">
        <v>9</v>
      </c>
      <c r="L207" s="338">
        <f t="shared" si="44"/>
        <v>5</v>
      </c>
      <c r="M207" s="339">
        <f t="shared" si="45"/>
        <v>5</v>
      </c>
      <c r="N207" s="559">
        <v>20</v>
      </c>
      <c r="O207" s="563">
        <v>0.5</v>
      </c>
      <c r="P207" s="744">
        <v>2</v>
      </c>
      <c r="Q207" s="677">
        <v>10</v>
      </c>
      <c r="R207" s="543">
        <v>0.25</v>
      </c>
      <c r="S207" s="743">
        <v>1</v>
      </c>
      <c r="T207" s="356">
        <f t="shared" si="46"/>
        <v>33.75</v>
      </c>
      <c r="U207" s="336">
        <f t="shared" si="47"/>
        <v>22.5</v>
      </c>
      <c r="V207" s="334">
        <f t="shared" si="48"/>
        <v>11.25</v>
      </c>
      <c r="W207" s="357">
        <f t="shared" si="49"/>
        <v>33.75</v>
      </c>
    </row>
    <row r="208" spans="1:27" outlineLevel="2">
      <c r="A208" s="354" t="s">
        <v>296</v>
      </c>
      <c r="B208" s="315" t="s">
        <v>80</v>
      </c>
      <c r="C208" s="315" t="s">
        <v>43</v>
      </c>
      <c r="D208" s="315" t="s">
        <v>218</v>
      </c>
      <c r="E208" s="315" t="s">
        <v>219</v>
      </c>
      <c r="F208" s="315" t="s">
        <v>220</v>
      </c>
      <c r="G208" s="355">
        <v>6</v>
      </c>
      <c r="H208" s="315" t="s">
        <v>221</v>
      </c>
      <c r="I208" s="329">
        <v>0.28920000000000001</v>
      </c>
      <c r="J208" s="329">
        <f>I208*13.5</f>
        <v>3.9042000000000003</v>
      </c>
      <c r="K208" s="330">
        <f>I208*4.5</f>
        <v>1.3014000000000001</v>
      </c>
      <c r="L208" s="338">
        <f t="shared" si="44"/>
        <v>2.169</v>
      </c>
      <c r="M208" s="339">
        <f t="shared" si="45"/>
        <v>0.72299999999999998</v>
      </c>
      <c r="N208" s="552">
        <v>40</v>
      </c>
      <c r="O208" s="548">
        <v>0.5</v>
      </c>
      <c r="P208" s="544">
        <v>2</v>
      </c>
      <c r="Q208" s="552">
        <v>5</v>
      </c>
      <c r="R208" s="543">
        <v>0.17</v>
      </c>
      <c r="S208" s="544">
        <v>0.25</v>
      </c>
      <c r="T208" s="356">
        <f t="shared" si="46"/>
        <v>5.5439640000000008</v>
      </c>
      <c r="U208" s="336">
        <f t="shared" si="47"/>
        <v>4.5548999999999999</v>
      </c>
      <c r="V208" s="334">
        <f t="shared" si="48"/>
        <v>0.98906400000000017</v>
      </c>
      <c r="W208" s="357">
        <f t="shared" si="49"/>
        <v>5.5439640000000008</v>
      </c>
    </row>
    <row r="209" spans="1:28" outlineLevel="2">
      <c r="A209" s="354" t="s">
        <v>296</v>
      </c>
      <c r="B209" s="315" t="s">
        <v>80</v>
      </c>
      <c r="C209" s="315" t="s">
        <v>43</v>
      </c>
      <c r="D209" s="315" t="s">
        <v>297</v>
      </c>
      <c r="E209" s="315" t="s">
        <v>298</v>
      </c>
      <c r="F209" s="315" t="s">
        <v>299</v>
      </c>
      <c r="G209" s="355">
        <v>6</v>
      </c>
      <c r="H209" s="315" t="s">
        <v>42</v>
      </c>
      <c r="I209" s="329">
        <v>1</v>
      </c>
      <c r="J209" s="329">
        <v>9</v>
      </c>
      <c r="K209" s="330">
        <v>9</v>
      </c>
      <c r="L209" s="338">
        <f t="shared" si="44"/>
        <v>5</v>
      </c>
      <c r="M209" s="339">
        <f t="shared" si="45"/>
        <v>5</v>
      </c>
      <c r="N209" s="552">
        <v>40</v>
      </c>
      <c r="O209" s="548">
        <v>0.5</v>
      </c>
      <c r="P209" s="544">
        <v>2</v>
      </c>
      <c r="Q209" s="677">
        <v>10</v>
      </c>
      <c r="R209" s="543">
        <v>0.25</v>
      </c>
      <c r="S209" s="743">
        <v>1</v>
      </c>
      <c r="T209" s="356">
        <f t="shared" si="46"/>
        <v>33.75</v>
      </c>
      <c r="U209" s="336">
        <f t="shared" si="47"/>
        <v>22.5</v>
      </c>
      <c r="V209" s="334">
        <f t="shared" si="48"/>
        <v>11.25</v>
      </c>
      <c r="W209" s="357">
        <f t="shared" si="49"/>
        <v>33.75</v>
      </c>
    </row>
    <row r="210" spans="1:28" outlineLevel="2">
      <c r="A210" s="354" t="s">
        <v>296</v>
      </c>
      <c r="B210" s="315" t="s">
        <v>3</v>
      </c>
      <c r="C210" s="315" t="s">
        <v>43</v>
      </c>
      <c r="D210" s="315" t="s">
        <v>218</v>
      </c>
      <c r="E210" s="315" t="s">
        <v>219</v>
      </c>
      <c r="F210" s="315" t="s">
        <v>220</v>
      </c>
      <c r="G210" s="355">
        <v>6</v>
      </c>
      <c r="H210" s="315" t="s">
        <v>221</v>
      </c>
      <c r="I210" s="329">
        <v>0.28920000000000001</v>
      </c>
      <c r="J210" s="329">
        <f>I210*13.5</f>
        <v>3.9042000000000003</v>
      </c>
      <c r="K210" s="330">
        <f>I210*4.5</f>
        <v>1.3014000000000001</v>
      </c>
      <c r="L210" s="338">
        <f t="shared" si="44"/>
        <v>2.169</v>
      </c>
      <c r="M210" s="339">
        <f t="shared" si="45"/>
        <v>0.72299999999999998</v>
      </c>
      <c r="N210" s="677">
        <v>80</v>
      </c>
      <c r="O210" s="563">
        <v>1.5</v>
      </c>
      <c r="P210" s="674">
        <v>4</v>
      </c>
      <c r="Q210" s="552">
        <v>5</v>
      </c>
      <c r="R210" s="543">
        <v>0.33</v>
      </c>
      <c r="S210" s="561">
        <v>0.25</v>
      </c>
      <c r="T210" s="356">
        <f t="shared" si="46"/>
        <v>12.675636000000001</v>
      </c>
      <c r="U210" s="336">
        <f t="shared" si="47"/>
        <v>11.061900000000001</v>
      </c>
      <c r="V210" s="334">
        <f t="shared" si="48"/>
        <v>1.6137360000000003</v>
      </c>
      <c r="W210" s="357">
        <f t="shared" si="49"/>
        <v>12.675636000000001</v>
      </c>
    </row>
    <row r="211" spans="1:28" outlineLevel="2">
      <c r="A211" s="354" t="s">
        <v>296</v>
      </c>
      <c r="B211" s="315" t="s">
        <v>3</v>
      </c>
      <c r="C211" s="315" t="s">
        <v>43</v>
      </c>
      <c r="D211" s="315" t="s">
        <v>297</v>
      </c>
      <c r="E211" s="315" t="s">
        <v>298</v>
      </c>
      <c r="F211" s="315" t="s">
        <v>299</v>
      </c>
      <c r="G211" s="355">
        <v>6</v>
      </c>
      <c r="H211" s="315" t="s">
        <v>42</v>
      </c>
      <c r="I211" s="329">
        <v>1</v>
      </c>
      <c r="J211" s="329">
        <v>9</v>
      </c>
      <c r="K211" s="330">
        <v>9</v>
      </c>
      <c r="L211" s="338">
        <f t="shared" si="44"/>
        <v>5</v>
      </c>
      <c r="M211" s="339">
        <f t="shared" si="45"/>
        <v>5</v>
      </c>
      <c r="N211" s="677">
        <v>80</v>
      </c>
      <c r="O211" s="563">
        <v>1.5</v>
      </c>
      <c r="P211" s="743">
        <v>5</v>
      </c>
      <c r="Q211" s="552">
        <v>20</v>
      </c>
      <c r="R211" s="543">
        <v>0.5</v>
      </c>
      <c r="S211" s="544">
        <v>1</v>
      </c>
      <c r="T211" s="356">
        <f t="shared" si="46"/>
        <v>72</v>
      </c>
      <c r="U211" s="336">
        <f t="shared" si="47"/>
        <v>58.5</v>
      </c>
      <c r="V211" s="334">
        <f t="shared" si="48"/>
        <v>13.5</v>
      </c>
      <c r="W211" s="357">
        <f t="shared" si="49"/>
        <v>72</v>
      </c>
    </row>
    <row r="212" spans="1:28" outlineLevel="2">
      <c r="A212" s="326" t="s">
        <v>296</v>
      </c>
      <c r="B212" s="315" t="s">
        <v>24</v>
      </c>
      <c r="C212" s="315" t="s">
        <v>8</v>
      </c>
      <c r="D212" s="315" t="s">
        <v>25</v>
      </c>
      <c r="E212" s="315" t="s">
        <v>26</v>
      </c>
      <c r="F212" s="315" t="s">
        <v>27</v>
      </c>
      <c r="G212" s="355">
        <v>6</v>
      </c>
      <c r="H212" s="315" t="s">
        <v>28</v>
      </c>
      <c r="I212" s="329">
        <v>0</v>
      </c>
      <c r="J212" s="329">
        <f>21*I212</f>
        <v>0</v>
      </c>
      <c r="K212" s="567">
        <v>1</v>
      </c>
      <c r="L212" s="338">
        <f t="shared" si="44"/>
        <v>0</v>
      </c>
      <c r="M212" s="339">
        <f t="shared" si="45"/>
        <v>0.55555555555555558</v>
      </c>
      <c r="N212" s="310">
        <v>0</v>
      </c>
      <c r="O212" s="333">
        <v>0</v>
      </c>
      <c r="P212" s="334">
        <v>0</v>
      </c>
      <c r="Q212" s="552">
        <v>30</v>
      </c>
      <c r="R212" s="543">
        <v>0</v>
      </c>
      <c r="S212" s="544">
        <v>1</v>
      </c>
      <c r="T212" s="609">
        <f t="shared" si="46"/>
        <v>1</v>
      </c>
      <c r="U212" s="610">
        <f t="shared" si="47"/>
        <v>0</v>
      </c>
      <c r="V212" s="561">
        <f t="shared" si="48"/>
        <v>1</v>
      </c>
      <c r="W212" s="357">
        <f t="shared" si="49"/>
        <v>1</v>
      </c>
    </row>
    <row r="213" spans="1:28" outlineLevel="1">
      <c r="A213" s="647" t="s">
        <v>1017</v>
      </c>
      <c r="B213" s="315"/>
      <c r="C213" s="315"/>
      <c r="D213" s="315"/>
      <c r="E213" s="315"/>
      <c r="F213" s="315"/>
      <c r="G213" s="355"/>
      <c r="H213" s="315"/>
      <c r="I213" s="329"/>
      <c r="J213" s="329"/>
      <c r="K213" s="567"/>
      <c r="L213" s="338"/>
      <c r="M213" s="339"/>
      <c r="N213" s="310"/>
      <c r="O213" s="333"/>
      <c r="P213" s="334"/>
      <c r="Q213" s="552"/>
      <c r="R213" s="543"/>
      <c r="S213" s="544"/>
      <c r="T213" s="609"/>
      <c r="U213" s="610">
        <f>SUBTOTAL(9,U204:U212)</f>
        <v>193.23360000000002</v>
      </c>
      <c r="V213" s="561">
        <f>SUBTOTAL(9,V204:V212)</f>
        <v>69.205600000000004</v>
      </c>
      <c r="W213" s="357">
        <f>SUBTOTAL(9,W204:W212)</f>
        <v>262.43920000000003</v>
      </c>
    </row>
    <row r="214" spans="1:28" outlineLevel="2">
      <c r="A214" s="326" t="s">
        <v>300</v>
      </c>
      <c r="B214" s="315" t="s">
        <v>564</v>
      </c>
      <c r="C214" s="315" t="s">
        <v>43</v>
      </c>
      <c r="D214" s="314" t="s">
        <v>606</v>
      </c>
      <c r="E214" s="315" t="s">
        <v>639</v>
      </c>
      <c r="F214" s="316" t="s">
        <v>605</v>
      </c>
      <c r="G214" s="355">
        <v>5</v>
      </c>
      <c r="H214" s="315" t="s">
        <v>565</v>
      </c>
      <c r="I214" s="329">
        <v>0.5</v>
      </c>
      <c r="J214" s="329">
        <f>13.5*I214</f>
        <v>6.75</v>
      </c>
      <c r="K214" s="330">
        <v>0</v>
      </c>
      <c r="L214" s="338">
        <f t="shared" ref="L214:L260" si="50">J214*10/3/G214</f>
        <v>4.5</v>
      </c>
      <c r="M214" s="339">
        <f t="shared" ref="M214:M260" si="51">K214*10/3/G214</f>
        <v>0</v>
      </c>
      <c r="N214" s="552">
        <v>15</v>
      </c>
      <c r="O214" s="543">
        <v>1</v>
      </c>
      <c r="P214" s="544">
        <v>0</v>
      </c>
      <c r="Q214" s="552">
        <v>0</v>
      </c>
      <c r="R214" s="543">
        <v>0</v>
      </c>
      <c r="S214" s="544">
        <v>0</v>
      </c>
      <c r="T214" s="356">
        <f t="shared" ref="T214:T260" si="52">J214*(O214+R214)+K214*(P214+S214)</f>
        <v>6.75</v>
      </c>
      <c r="U214" s="336">
        <f t="shared" ref="U214:U260" si="53">J214*O214+K214*P214</f>
        <v>6.75</v>
      </c>
      <c r="V214" s="334">
        <f t="shared" ref="V214:V260" si="54">J214*R214+K214*S214</f>
        <v>0</v>
      </c>
      <c r="W214" s="357">
        <f t="shared" ref="W214:W260" si="55">T214</f>
        <v>6.75</v>
      </c>
      <c r="AB214" s="70"/>
    </row>
    <row r="215" spans="1:28" outlineLevel="2">
      <c r="A215" s="326" t="s">
        <v>300</v>
      </c>
      <c r="B215" s="315" t="s">
        <v>564</v>
      </c>
      <c r="C215" s="361" t="s">
        <v>43</v>
      </c>
      <c r="D215" s="314" t="s">
        <v>607</v>
      </c>
      <c r="E215" s="315" t="s">
        <v>641</v>
      </c>
      <c r="F215" s="316" t="s">
        <v>608</v>
      </c>
      <c r="G215" s="355">
        <v>5</v>
      </c>
      <c r="H215" s="315" t="s">
        <v>565</v>
      </c>
      <c r="I215" s="329">
        <v>0.5</v>
      </c>
      <c r="J215" s="329">
        <f>13.5*I215</f>
        <v>6.75</v>
      </c>
      <c r="K215" s="330">
        <v>0</v>
      </c>
      <c r="L215" s="338">
        <f t="shared" si="50"/>
        <v>4.5</v>
      </c>
      <c r="M215" s="339">
        <f t="shared" si="51"/>
        <v>0</v>
      </c>
      <c r="N215" s="552">
        <v>15</v>
      </c>
      <c r="O215" s="543">
        <v>1</v>
      </c>
      <c r="P215" s="544">
        <v>0</v>
      </c>
      <c r="Q215" s="552">
        <v>0</v>
      </c>
      <c r="R215" s="543">
        <v>0</v>
      </c>
      <c r="S215" s="544">
        <v>0</v>
      </c>
      <c r="T215" s="356">
        <f t="shared" si="52"/>
        <v>6.75</v>
      </c>
      <c r="U215" s="336">
        <f t="shared" si="53"/>
        <v>6.75</v>
      </c>
      <c r="V215" s="334">
        <f t="shared" si="54"/>
        <v>0</v>
      </c>
      <c r="W215" s="357">
        <f t="shared" si="55"/>
        <v>6.75</v>
      </c>
      <c r="AB215" s="70"/>
    </row>
    <row r="216" spans="1:28" outlineLevel="2">
      <c r="A216" s="326" t="s">
        <v>300</v>
      </c>
      <c r="B216" s="315" t="s">
        <v>564</v>
      </c>
      <c r="C216" s="361" t="s">
        <v>43</v>
      </c>
      <c r="D216" s="314" t="s">
        <v>610</v>
      </c>
      <c r="E216" s="315" t="s">
        <v>642</v>
      </c>
      <c r="F216" s="316" t="s">
        <v>609</v>
      </c>
      <c r="G216" s="355">
        <v>5</v>
      </c>
      <c r="H216" s="315" t="s">
        <v>565</v>
      </c>
      <c r="I216" s="329">
        <v>0.5</v>
      </c>
      <c r="J216" s="329">
        <f>13.5*I216</f>
        <v>6.75</v>
      </c>
      <c r="K216" s="330">
        <v>0</v>
      </c>
      <c r="L216" s="338">
        <f t="shared" si="50"/>
        <v>4.5</v>
      </c>
      <c r="M216" s="339">
        <f t="shared" si="51"/>
        <v>0</v>
      </c>
      <c r="N216" s="552">
        <v>15</v>
      </c>
      <c r="O216" s="543">
        <v>1</v>
      </c>
      <c r="P216" s="544">
        <v>0</v>
      </c>
      <c r="Q216" s="552">
        <v>0</v>
      </c>
      <c r="R216" s="543">
        <v>0</v>
      </c>
      <c r="S216" s="544">
        <v>0</v>
      </c>
      <c r="T216" s="356">
        <f t="shared" si="52"/>
        <v>6.75</v>
      </c>
      <c r="U216" s="336">
        <f t="shared" si="53"/>
        <v>6.75</v>
      </c>
      <c r="V216" s="334">
        <f t="shared" si="54"/>
        <v>0</v>
      </c>
      <c r="W216" s="357">
        <f t="shared" si="55"/>
        <v>6.75</v>
      </c>
    </row>
    <row r="217" spans="1:28" outlineLevel="2">
      <c r="A217" s="326" t="s">
        <v>300</v>
      </c>
      <c r="B217" s="315" t="s">
        <v>564</v>
      </c>
      <c r="C217" s="361" t="s">
        <v>14</v>
      </c>
      <c r="D217" s="314" t="s">
        <v>623</v>
      </c>
      <c r="E217" s="315" t="s">
        <v>152</v>
      </c>
      <c r="F217" s="316" t="s">
        <v>153</v>
      </c>
      <c r="G217" s="355">
        <v>15</v>
      </c>
      <c r="H217" s="315" t="s">
        <v>144</v>
      </c>
      <c r="I217" s="329">
        <v>1</v>
      </c>
      <c r="J217" s="329">
        <f>$Y$3</f>
        <v>1.3149999999999999</v>
      </c>
      <c r="K217" s="330">
        <v>0</v>
      </c>
      <c r="L217" s="338">
        <f t="shared" si="50"/>
        <v>0.29222222222222222</v>
      </c>
      <c r="M217" s="339">
        <f t="shared" si="51"/>
        <v>0</v>
      </c>
      <c r="N217" s="552">
        <v>0</v>
      </c>
      <c r="O217" s="545">
        <f>N217</f>
        <v>0</v>
      </c>
      <c r="P217" s="544">
        <v>0</v>
      </c>
      <c r="Q217" s="552">
        <v>5</v>
      </c>
      <c r="R217" s="545">
        <f>Q217</f>
        <v>5</v>
      </c>
      <c r="S217" s="544">
        <v>0</v>
      </c>
      <c r="T217" s="356">
        <f t="shared" si="52"/>
        <v>6.5749999999999993</v>
      </c>
      <c r="U217" s="336">
        <f t="shared" si="53"/>
        <v>0</v>
      </c>
      <c r="V217" s="334">
        <f t="shared" si="54"/>
        <v>6.5749999999999993</v>
      </c>
      <c r="W217" s="357">
        <f t="shared" si="55"/>
        <v>6.5749999999999993</v>
      </c>
    </row>
    <row r="218" spans="1:28" outlineLevel="2">
      <c r="A218" s="326" t="s">
        <v>300</v>
      </c>
      <c r="B218" s="315" t="s">
        <v>564</v>
      </c>
      <c r="C218" s="361" t="s">
        <v>43</v>
      </c>
      <c r="D218" s="314" t="s">
        <v>612</v>
      </c>
      <c r="E218" s="315" t="s">
        <v>643</v>
      </c>
      <c r="F218" s="316" t="s">
        <v>611</v>
      </c>
      <c r="G218" s="355">
        <v>5</v>
      </c>
      <c r="H218" s="315" t="s">
        <v>13</v>
      </c>
      <c r="I218" s="329">
        <v>1</v>
      </c>
      <c r="J218" s="329">
        <f>13.5*I218</f>
        <v>13.5</v>
      </c>
      <c r="K218" s="330">
        <v>0</v>
      </c>
      <c r="L218" s="338">
        <f t="shared" si="50"/>
        <v>9</v>
      </c>
      <c r="M218" s="339">
        <f t="shared" si="51"/>
        <v>0</v>
      </c>
      <c r="N218" s="552">
        <v>15</v>
      </c>
      <c r="O218" s="543">
        <v>1</v>
      </c>
      <c r="P218" s="544">
        <v>0</v>
      </c>
      <c r="Q218" s="552">
        <v>0</v>
      </c>
      <c r="R218" s="543">
        <v>0</v>
      </c>
      <c r="S218" s="544">
        <v>0</v>
      </c>
      <c r="T218" s="356">
        <f t="shared" si="52"/>
        <v>13.5</v>
      </c>
      <c r="U218" s="336">
        <f t="shared" si="53"/>
        <v>13.5</v>
      </c>
      <c r="V218" s="334">
        <f t="shared" si="54"/>
        <v>0</v>
      </c>
      <c r="W218" s="357">
        <f t="shared" si="55"/>
        <v>13.5</v>
      </c>
    </row>
    <row r="219" spans="1:28" outlineLevel="2">
      <c r="A219" s="326" t="s">
        <v>300</v>
      </c>
      <c r="B219" s="315" t="s">
        <v>564</v>
      </c>
      <c r="C219" s="361" t="s">
        <v>14</v>
      </c>
      <c r="D219" s="314" t="s">
        <v>618</v>
      </c>
      <c r="E219" s="315" t="s">
        <v>646</v>
      </c>
      <c r="F219" s="316" t="s">
        <v>617</v>
      </c>
      <c r="G219" s="355">
        <v>5</v>
      </c>
      <c r="H219" s="315" t="s">
        <v>13</v>
      </c>
      <c r="I219" s="329">
        <v>1</v>
      </c>
      <c r="J219" s="329">
        <f>13.5*I219</f>
        <v>13.5</v>
      </c>
      <c r="K219" s="330">
        <v>0</v>
      </c>
      <c r="L219" s="338">
        <f t="shared" si="50"/>
        <v>9</v>
      </c>
      <c r="M219" s="339">
        <f t="shared" si="51"/>
        <v>0</v>
      </c>
      <c r="N219" s="552">
        <v>0</v>
      </c>
      <c r="O219" s="543">
        <v>0</v>
      </c>
      <c r="P219" s="544">
        <v>0</v>
      </c>
      <c r="Q219" s="552">
        <v>15</v>
      </c>
      <c r="R219" s="543">
        <v>1</v>
      </c>
      <c r="S219" s="544">
        <v>0</v>
      </c>
      <c r="T219" s="356">
        <f t="shared" si="52"/>
        <v>13.5</v>
      </c>
      <c r="U219" s="336">
        <f t="shared" si="53"/>
        <v>0</v>
      </c>
      <c r="V219" s="334">
        <f t="shared" si="54"/>
        <v>13.5</v>
      </c>
      <c r="W219" s="357">
        <f t="shared" si="55"/>
        <v>13.5</v>
      </c>
    </row>
    <row r="220" spans="1:28" outlineLevel="2">
      <c r="A220" s="326" t="s">
        <v>300</v>
      </c>
      <c r="B220" s="315" t="s">
        <v>564</v>
      </c>
      <c r="C220" s="361" t="s">
        <v>43</v>
      </c>
      <c r="D220" s="314" t="s">
        <v>616</v>
      </c>
      <c r="E220" s="315" t="s">
        <v>645</v>
      </c>
      <c r="F220" s="316" t="s">
        <v>615</v>
      </c>
      <c r="G220" s="355">
        <v>5</v>
      </c>
      <c r="H220" s="315" t="s">
        <v>13</v>
      </c>
      <c r="I220" s="329">
        <v>0.5</v>
      </c>
      <c r="J220" s="329">
        <f>13.5*I220</f>
        <v>6.75</v>
      </c>
      <c r="K220" s="330">
        <v>0</v>
      </c>
      <c r="L220" s="338">
        <f t="shared" si="50"/>
        <v>4.5</v>
      </c>
      <c r="M220" s="339">
        <f t="shared" si="51"/>
        <v>0</v>
      </c>
      <c r="N220" s="552">
        <v>15</v>
      </c>
      <c r="O220" s="543">
        <v>1</v>
      </c>
      <c r="P220" s="544">
        <v>0</v>
      </c>
      <c r="Q220" s="552">
        <v>0</v>
      </c>
      <c r="R220" s="543">
        <v>0</v>
      </c>
      <c r="S220" s="544">
        <v>0</v>
      </c>
      <c r="T220" s="356">
        <f t="shared" si="52"/>
        <v>6.75</v>
      </c>
      <c r="U220" s="336">
        <f t="shared" si="53"/>
        <v>6.75</v>
      </c>
      <c r="V220" s="334">
        <f t="shared" si="54"/>
        <v>0</v>
      </c>
      <c r="W220" s="357">
        <f t="shared" si="55"/>
        <v>6.75</v>
      </c>
    </row>
    <row r="221" spans="1:28" outlineLevel="2">
      <c r="A221" s="326" t="s">
        <v>300</v>
      </c>
      <c r="B221" s="315" t="s">
        <v>564</v>
      </c>
      <c r="C221" s="361" t="s">
        <v>14</v>
      </c>
      <c r="D221" s="314" t="s">
        <v>622</v>
      </c>
      <c r="E221" s="315" t="s">
        <v>648</v>
      </c>
      <c r="F221" s="316" t="s">
        <v>621</v>
      </c>
      <c r="G221" s="355">
        <v>5</v>
      </c>
      <c r="H221" s="315" t="s">
        <v>13</v>
      </c>
      <c r="I221" s="329">
        <v>0.5</v>
      </c>
      <c r="J221" s="329">
        <f>13.5*I221</f>
        <v>6.75</v>
      </c>
      <c r="K221" s="330">
        <v>0</v>
      </c>
      <c r="L221" s="338">
        <f t="shared" si="50"/>
        <v>4.5</v>
      </c>
      <c r="M221" s="339">
        <f t="shared" si="51"/>
        <v>0</v>
      </c>
      <c r="N221" s="552">
        <v>0</v>
      </c>
      <c r="O221" s="543">
        <v>0</v>
      </c>
      <c r="P221" s="544">
        <v>0</v>
      </c>
      <c r="Q221" s="552">
        <v>15</v>
      </c>
      <c r="R221" s="543">
        <v>1</v>
      </c>
      <c r="S221" s="544">
        <v>0</v>
      </c>
      <c r="T221" s="356">
        <f t="shared" si="52"/>
        <v>6.75</v>
      </c>
      <c r="U221" s="336">
        <f t="shared" si="53"/>
        <v>0</v>
      </c>
      <c r="V221" s="334">
        <f t="shared" si="54"/>
        <v>6.75</v>
      </c>
      <c r="W221" s="357">
        <f t="shared" si="55"/>
        <v>6.75</v>
      </c>
    </row>
    <row r="222" spans="1:28" outlineLevel="2">
      <c r="A222" s="354" t="s">
        <v>300</v>
      </c>
      <c r="B222" s="315" t="s">
        <v>9</v>
      </c>
      <c r="C222" s="315" t="s">
        <v>14</v>
      </c>
      <c r="D222" s="315" t="s">
        <v>301</v>
      </c>
      <c r="E222" s="315" t="s">
        <v>302</v>
      </c>
      <c r="F222" s="315" t="s">
        <v>303</v>
      </c>
      <c r="G222" s="355">
        <v>6</v>
      </c>
      <c r="H222" s="315" t="s">
        <v>42</v>
      </c>
      <c r="I222" s="329">
        <v>1</v>
      </c>
      <c r="J222" s="329">
        <v>9</v>
      </c>
      <c r="K222" s="330">
        <v>9</v>
      </c>
      <c r="L222" s="338">
        <f t="shared" si="50"/>
        <v>5</v>
      </c>
      <c r="M222" s="339">
        <f t="shared" si="51"/>
        <v>5</v>
      </c>
      <c r="N222" s="559">
        <v>40</v>
      </c>
      <c r="O222" s="543">
        <v>0.8</v>
      </c>
      <c r="P222" s="544">
        <v>2</v>
      </c>
      <c r="Q222" s="552">
        <v>60</v>
      </c>
      <c r="R222" s="543">
        <v>1</v>
      </c>
      <c r="S222" s="544">
        <v>3</v>
      </c>
      <c r="T222" s="356">
        <f t="shared" si="52"/>
        <v>61.2</v>
      </c>
      <c r="U222" s="336">
        <f t="shared" si="53"/>
        <v>25.2</v>
      </c>
      <c r="V222" s="334">
        <f t="shared" si="54"/>
        <v>36</v>
      </c>
      <c r="W222" s="357">
        <f t="shared" si="55"/>
        <v>61.2</v>
      </c>
    </row>
    <row r="223" spans="1:28" outlineLevel="2">
      <c r="A223" s="354" t="s">
        <v>300</v>
      </c>
      <c r="B223" s="315" t="s">
        <v>9</v>
      </c>
      <c r="C223" s="315" t="s">
        <v>38</v>
      </c>
      <c r="D223" s="315" t="s">
        <v>167</v>
      </c>
      <c r="E223" s="315" t="s">
        <v>168</v>
      </c>
      <c r="F223" s="315" t="s">
        <v>169</v>
      </c>
      <c r="G223" s="355">
        <v>6</v>
      </c>
      <c r="H223" s="315" t="s">
        <v>79</v>
      </c>
      <c r="I223" s="329">
        <v>0.75</v>
      </c>
      <c r="J223" s="329">
        <f>9*I223</f>
        <v>6.75</v>
      </c>
      <c r="K223" s="330">
        <f>9*I223</f>
        <v>6.75</v>
      </c>
      <c r="L223" s="338">
        <f t="shared" si="50"/>
        <v>3.75</v>
      </c>
      <c r="M223" s="339">
        <f t="shared" si="51"/>
        <v>3.75</v>
      </c>
      <c r="N223" s="310">
        <v>0</v>
      </c>
      <c r="O223" s="333">
        <v>0</v>
      </c>
      <c r="P223" s="334">
        <v>0</v>
      </c>
      <c r="Q223" s="677">
        <v>80</v>
      </c>
      <c r="R223" s="543">
        <v>2</v>
      </c>
      <c r="S223" s="674">
        <v>4</v>
      </c>
      <c r="T223" s="356">
        <f t="shared" si="52"/>
        <v>40.5</v>
      </c>
      <c r="U223" s="336">
        <f t="shared" si="53"/>
        <v>0</v>
      </c>
      <c r="V223" s="334">
        <f t="shared" si="54"/>
        <v>40.5</v>
      </c>
      <c r="W223" s="357">
        <f t="shared" si="55"/>
        <v>40.5</v>
      </c>
    </row>
    <row r="224" spans="1:28" outlineLevel="2">
      <c r="A224" s="326" t="s">
        <v>300</v>
      </c>
      <c r="B224" s="315" t="s">
        <v>9</v>
      </c>
      <c r="C224" s="315" t="s">
        <v>14</v>
      </c>
      <c r="D224" s="315" t="s">
        <v>10</v>
      </c>
      <c r="E224" s="315" t="s">
        <v>11</v>
      </c>
      <c r="F224" s="315" t="s">
        <v>12</v>
      </c>
      <c r="G224" s="355">
        <v>6</v>
      </c>
      <c r="H224" s="315" t="s">
        <v>13</v>
      </c>
      <c r="I224" s="329">
        <v>1</v>
      </c>
      <c r="J224" s="329">
        <v>13.5</v>
      </c>
      <c r="K224" s="330">
        <v>4.5</v>
      </c>
      <c r="L224" s="338">
        <f t="shared" si="50"/>
        <v>7.5</v>
      </c>
      <c r="M224" s="339">
        <f t="shared" si="51"/>
        <v>2.5</v>
      </c>
      <c r="N224" s="552">
        <v>0</v>
      </c>
      <c r="O224" s="543">
        <v>0</v>
      </c>
      <c r="P224" s="544">
        <v>0</v>
      </c>
      <c r="Q224" s="559">
        <v>120</v>
      </c>
      <c r="R224" s="543">
        <v>2</v>
      </c>
      <c r="S224" s="561">
        <v>6</v>
      </c>
      <c r="T224" s="356">
        <f t="shared" si="52"/>
        <v>54</v>
      </c>
      <c r="U224" s="336">
        <f t="shared" si="53"/>
        <v>0</v>
      </c>
      <c r="V224" s="334">
        <f t="shared" si="54"/>
        <v>54</v>
      </c>
      <c r="W224" s="357">
        <f t="shared" si="55"/>
        <v>54</v>
      </c>
    </row>
    <row r="225" spans="1:28" outlineLevel="2">
      <c r="A225" s="354" t="s">
        <v>300</v>
      </c>
      <c r="B225" s="315" t="s">
        <v>9</v>
      </c>
      <c r="C225" s="315" t="s">
        <v>18</v>
      </c>
      <c r="D225" s="315" t="s">
        <v>84</v>
      </c>
      <c r="E225" s="315" t="s">
        <v>85</v>
      </c>
      <c r="F225" s="315" t="s">
        <v>86</v>
      </c>
      <c r="G225" s="355">
        <v>6</v>
      </c>
      <c r="H225" s="315" t="s">
        <v>13</v>
      </c>
      <c r="I225" s="329">
        <v>0.3</v>
      </c>
      <c r="J225" s="329">
        <f>9*I225</f>
        <v>2.6999999999999997</v>
      </c>
      <c r="K225" s="330">
        <f>9*I225</f>
        <v>2.6999999999999997</v>
      </c>
      <c r="L225" s="338">
        <f t="shared" si="50"/>
        <v>1.4999999999999998</v>
      </c>
      <c r="M225" s="339">
        <f t="shared" si="51"/>
        <v>1.4999999999999998</v>
      </c>
      <c r="N225" s="552">
        <v>100</v>
      </c>
      <c r="O225" s="543">
        <v>2</v>
      </c>
      <c r="P225" s="544">
        <v>5</v>
      </c>
      <c r="Q225" s="310">
        <v>0</v>
      </c>
      <c r="R225" s="333">
        <v>0</v>
      </c>
      <c r="S225" s="334">
        <v>0</v>
      </c>
      <c r="T225" s="356">
        <f t="shared" si="52"/>
        <v>18.899999999999999</v>
      </c>
      <c r="U225" s="336">
        <f t="shared" si="53"/>
        <v>18.899999999999999</v>
      </c>
      <c r="V225" s="334">
        <f t="shared" si="54"/>
        <v>0</v>
      </c>
      <c r="W225" s="357">
        <f t="shared" si="55"/>
        <v>18.899999999999999</v>
      </c>
    </row>
    <row r="226" spans="1:28" outlineLevel="2">
      <c r="A226" s="326" t="s">
        <v>300</v>
      </c>
      <c r="B226" s="315" t="s">
        <v>9</v>
      </c>
      <c r="C226" s="315" t="s">
        <v>18</v>
      </c>
      <c r="D226" s="315" t="s">
        <v>15</v>
      </c>
      <c r="E226" s="315" t="s">
        <v>16</v>
      </c>
      <c r="F226" s="315" t="s">
        <v>17</v>
      </c>
      <c r="G226" s="355">
        <v>6</v>
      </c>
      <c r="H226" s="315" t="s">
        <v>13</v>
      </c>
      <c r="I226" s="329">
        <v>1</v>
      </c>
      <c r="J226" s="329">
        <v>9</v>
      </c>
      <c r="K226" s="330">
        <v>9</v>
      </c>
      <c r="L226" s="338">
        <f t="shared" si="50"/>
        <v>5</v>
      </c>
      <c r="M226" s="339">
        <f t="shared" si="51"/>
        <v>5</v>
      </c>
      <c r="N226" s="552">
        <v>100</v>
      </c>
      <c r="O226" s="543">
        <v>2</v>
      </c>
      <c r="P226" s="544">
        <v>5</v>
      </c>
      <c r="Q226" s="310">
        <v>0</v>
      </c>
      <c r="R226" s="333">
        <v>0</v>
      </c>
      <c r="S226" s="334">
        <v>0</v>
      </c>
      <c r="T226" s="356">
        <f t="shared" si="52"/>
        <v>63</v>
      </c>
      <c r="U226" s="336">
        <f t="shared" si="53"/>
        <v>63</v>
      </c>
      <c r="V226" s="334">
        <f t="shared" si="54"/>
        <v>0</v>
      </c>
      <c r="W226" s="357">
        <f t="shared" si="55"/>
        <v>63</v>
      </c>
    </row>
    <row r="227" spans="1:28" outlineLevel="2">
      <c r="A227" s="354" t="s">
        <v>300</v>
      </c>
      <c r="B227" s="315" t="s">
        <v>9</v>
      </c>
      <c r="C227" s="315" t="s">
        <v>56</v>
      </c>
      <c r="D227" s="315" t="s">
        <v>307</v>
      </c>
      <c r="E227" s="315" t="s">
        <v>308</v>
      </c>
      <c r="F227" s="315" t="s">
        <v>309</v>
      </c>
      <c r="G227" s="355">
        <v>6</v>
      </c>
      <c r="H227" s="315" t="s">
        <v>13</v>
      </c>
      <c r="I227" s="329">
        <v>1</v>
      </c>
      <c r="J227" s="329">
        <v>9</v>
      </c>
      <c r="K227" s="330">
        <v>9</v>
      </c>
      <c r="L227" s="338">
        <f t="shared" si="50"/>
        <v>5</v>
      </c>
      <c r="M227" s="339">
        <f t="shared" si="51"/>
        <v>5</v>
      </c>
      <c r="N227" s="310">
        <v>0</v>
      </c>
      <c r="O227" s="333">
        <v>0</v>
      </c>
      <c r="P227" s="334">
        <v>0</v>
      </c>
      <c r="Q227" s="677">
        <v>120</v>
      </c>
      <c r="R227" s="543">
        <v>2</v>
      </c>
      <c r="S227" s="674">
        <v>6</v>
      </c>
      <c r="T227" s="356">
        <f t="shared" si="52"/>
        <v>72</v>
      </c>
      <c r="U227" s="336">
        <f t="shared" si="53"/>
        <v>0</v>
      </c>
      <c r="V227" s="334">
        <f t="shared" si="54"/>
        <v>72</v>
      </c>
      <c r="W227" s="357">
        <f t="shared" si="55"/>
        <v>72</v>
      </c>
    </row>
    <row r="228" spans="1:28" outlineLevel="2">
      <c r="A228" s="354" t="s">
        <v>300</v>
      </c>
      <c r="B228" s="315" t="s">
        <v>9</v>
      </c>
      <c r="C228" s="315" t="s">
        <v>56</v>
      </c>
      <c r="D228" s="315" t="s">
        <v>281</v>
      </c>
      <c r="E228" s="315" t="s">
        <v>282</v>
      </c>
      <c r="F228" s="315" t="s">
        <v>283</v>
      </c>
      <c r="G228" s="355">
        <v>6</v>
      </c>
      <c r="H228" s="315" t="s">
        <v>13</v>
      </c>
      <c r="I228" s="329">
        <v>0.2</v>
      </c>
      <c r="J228" s="329">
        <f>9*I228</f>
        <v>1.8</v>
      </c>
      <c r="K228" s="330">
        <f>9*I228</f>
        <v>1.8</v>
      </c>
      <c r="L228" s="338">
        <f t="shared" si="50"/>
        <v>1</v>
      </c>
      <c r="M228" s="339">
        <f t="shared" si="51"/>
        <v>1</v>
      </c>
      <c r="N228" s="310">
        <v>0</v>
      </c>
      <c r="O228" s="333">
        <v>0</v>
      </c>
      <c r="P228" s="334">
        <v>0</v>
      </c>
      <c r="Q228" s="552">
        <v>100</v>
      </c>
      <c r="R228" s="543">
        <v>2</v>
      </c>
      <c r="S228" s="544">
        <v>5</v>
      </c>
      <c r="T228" s="356">
        <f t="shared" si="52"/>
        <v>12.6</v>
      </c>
      <c r="U228" s="336">
        <f t="shared" si="53"/>
        <v>0</v>
      </c>
      <c r="V228" s="334">
        <f t="shared" si="54"/>
        <v>12.6</v>
      </c>
      <c r="W228" s="357">
        <f t="shared" si="55"/>
        <v>12.6</v>
      </c>
      <c r="AB228" s="593"/>
    </row>
    <row r="229" spans="1:28" outlineLevel="2">
      <c r="A229" s="354" t="s">
        <v>300</v>
      </c>
      <c r="B229" s="315" t="s">
        <v>9</v>
      </c>
      <c r="C229" s="315" t="s">
        <v>22</v>
      </c>
      <c r="D229" s="315" t="s">
        <v>284</v>
      </c>
      <c r="E229" s="315" t="s">
        <v>285</v>
      </c>
      <c r="F229" s="315" t="s">
        <v>286</v>
      </c>
      <c r="G229" s="355">
        <v>6</v>
      </c>
      <c r="H229" s="315" t="s">
        <v>13</v>
      </c>
      <c r="I229" s="329">
        <f>1/3</f>
        <v>0.33333333333333331</v>
      </c>
      <c r="J229" s="329">
        <f>9*I229</f>
        <v>3</v>
      </c>
      <c r="K229" s="330">
        <f>9*I229</f>
        <v>3</v>
      </c>
      <c r="L229" s="338">
        <f t="shared" si="50"/>
        <v>1.6666666666666667</v>
      </c>
      <c r="M229" s="339">
        <f t="shared" si="51"/>
        <v>1.6666666666666667</v>
      </c>
      <c r="N229" s="559">
        <v>100</v>
      </c>
      <c r="O229" s="543">
        <v>2</v>
      </c>
      <c r="P229" s="561">
        <v>5</v>
      </c>
      <c r="Q229" s="310">
        <v>0</v>
      </c>
      <c r="R229" s="333">
        <v>0</v>
      </c>
      <c r="S229" s="334">
        <v>0</v>
      </c>
      <c r="T229" s="356">
        <f t="shared" si="52"/>
        <v>21</v>
      </c>
      <c r="U229" s="336">
        <f t="shared" si="53"/>
        <v>21</v>
      </c>
      <c r="V229" s="334">
        <f t="shared" si="54"/>
        <v>0</v>
      </c>
      <c r="W229" s="357">
        <f t="shared" si="55"/>
        <v>21</v>
      </c>
      <c r="X229" s="43"/>
      <c r="Y229" s="43"/>
      <c r="Z229" s="174"/>
      <c r="AA229" s="70"/>
    </row>
    <row r="230" spans="1:28" outlineLevel="2">
      <c r="A230" s="354" t="s">
        <v>300</v>
      </c>
      <c r="B230" s="315" t="s">
        <v>9</v>
      </c>
      <c r="C230" s="315" t="s">
        <v>22</v>
      </c>
      <c r="D230" s="315" t="s">
        <v>310</v>
      </c>
      <c r="E230" s="315" t="s">
        <v>311</v>
      </c>
      <c r="F230" s="315" t="s">
        <v>312</v>
      </c>
      <c r="G230" s="355">
        <v>6</v>
      </c>
      <c r="H230" s="315" t="s">
        <v>13</v>
      </c>
      <c r="I230" s="329">
        <v>1</v>
      </c>
      <c r="J230" s="329">
        <v>13.5</v>
      </c>
      <c r="K230" s="330">
        <v>4.5</v>
      </c>
      <c r="L230" s="338">
        <f t="shared" si="50"/>
        <v>7.5</v>
      </c>
      <c r="M230" s="339">
        <f t="shared" si="51"/>
        <v>2.5</v>
      </c>
      <c r="N230" s="552">
        <v>100</v>
      </c>
      <c r="O230" s="543">
        <v>2</v>
      </c>
      <c r="P230" s="544">
        <v>5</v>
      </c>
      <c r="Q230" s="310">
        <v>0</v>
      </c>
      <c r="R230" s="333">
        <v>0</v>
      </c>
      <c r="S230" s="334">
        <v>0</v>
      </c>
      <c r="T230" s="356">
        <f t="shared" si="52"/>
        <v>49.5</v>
      </c>
      <c r="U230" s="336">
        <f t="shared" si="53"/>
        <v>49.5</v>
      </c>
      <c r="V230" s="334">
        <f t="shared" si="54"/>
        <v>0</v>
      </c>
      <c r="W230" s="357">
        <f t="shared" si="55"/>
        <v>49.5</v>
      </c>
      <c r="X230" s="43"/>
      <c r="Y230" s="43"/>
      <c r="Z230" s="174"/>
      <c r="AA230" s="70"/>
    </row>
    <row r="231" spans="1:28" outlineLevel="2">
      <c r="A231" s="326" t="s">
        <v>300</v>
      </c>
      <c r="B231" s="315" t="s">
        <v>9</v>
      </c>
      <c r="C231" s="315" t="s">
        <v>22</v>
      </c>
      <c r="D231" s="315" t="s">
        <v>19</v>
      </c>
      <c r="E231" s="315" t="s">
        <v>20</v>
      </c>
      <c r="F231" s="315" t="s">
        <v>21</v>
      </c>
      <c r="G231" s="355">
        <v>6</v>
      </c>
      <c r="H231" s="315" t="s">
        <v>13</v>
      </c>
      <c r="I231" s="329">
        <v>1</v>
      </c>
      <c r="J231" s="329">
        <v>9</v>
      </c>
      <c r="K231" s="330">
        <v>9</v>
      </c>
      <c r="L231" s="338">
        <f t="shared" si="50"/>
        <v>5</v>
      </c>
      <c r="M231" s="339">
        <f t="shared" si="51"/>
        <v>5</v>
      </c>
      <c r="N231" s="552">
        <v>100</v>
      </c>
      <c r="O231" s="543">
        <v>2</v>
      </c>
      <c r="P231" s="544">
        <v>5</v>
      </c>
      <c r="Q231" s="310">
        <v>0</v>
      </c>
      <c r="R231" s="333">
        <v>0</v>
      </c>
      <c r="S231" s="334">
        <v>0</v>
      </c>
      <c r="T231" s="356">
        <f t="shared" si="52"/>
        <v>63</v>
      </c>
      <c r="U231" s="336">
        <f t="shared" si="53"/>
        <v>63</v>
      </c>
      <c r="V231" s="334">
        <f t="shared" si="54"/>
        <v>0</v>
      </c>
      <c r="W231" s="357">
        <f t="shared" si="55"/>
        <v>63</v>
      </c>
    </row>
    <row r="232" spans="1:28" outlineLevel="2">
      <c r="A232" s="354" t="s">
        <v>300</v>
      </c>
      <c r="B232" s="315" t="s">
        <v>9</v>
      </c>
      <c r="C232" s="315" t="s">
        <v>38</v>
      </c>
      <c r="D232" s="315" t="s">
        <v>313</v>
      </c>
      <c r="E232" s="315" t="s">
        <v>314</v>
      </c>
      <c r="F232" s="315" t="s">
        <v>315</v>
      </c>
      <c r="G232" s="355">
        <v>6</v>
      </c>
      <c r="H232" s="315" t="s">
        <v>13</v>
      </c>
      <c r="I232" s="329">
        <v>1</v>
      </c>
      <c r="J232" s="329">
        <v>13.5</v>
      </c>
      <c r="K232" s="330">
        <v>4.5</v>
      </c>
      <c r="L232" s="338">
        <f t="shared" si="50"/>
        <v>7.5</v>
      </c>
      <c r="M232" s="339">
        <f t="shared" si="51"/>
        <v>2.5</v>
      </c>
      <c r="N232" s="310">
        <v>0</v>
      </c>
      <c r="O232" s="333">
        <v>0</v>
      </c>
      <c r="P232" s="334">
        <v>0</v>
      </c>
      <c r="Q232" s="552">
        <v>120</v>
      </c>
      <c r="R232" s="543">
        <v>2</v>
      </c>
      <c r="S232" s="544">
        <v>6</v>
      </c>
      <c r="T232" s="356">
        <f t="shared" si="52"/>
        <v>54</v>
      </c>
      <c r="U232" s="336">
        <f t="shared" si="53"/>
        <v>0</v>
      </c>
      <c r="V232" s="334">
        <f t="shared" si="54"/>
        <v>54</v>
      </c>
      <c r="W232" s="357">
        <f t="shared" si="55"/>
        <v>54</v>
      </c>
    </row>
    <row r="233" spans="1:28" outlineLevel="2">
      <c r="A233" s="354" t="s">
        <v>300</v>
      </c>
      <c r="B233" s="315" t="s">
        <v>9</v>
      </c>
      <c r="C233" s="315" t="s">
        <v>38</v>
      </c>
      <c r="D233" s="315" t="s">
        <v>316</v>
      </c>
      <c r="E233" s="315" t="s">
        <v>317</v>
      </c>
      <c r="F233" s="315" t="s">
        <v>318</v>
      </c>
      <c r="G233" s="355">
        <v>6</v>
      </c>
      <c r="H233" s="315" t="s">
        <v>13</v>
      </c>
      <c r="I233" s="329">
        <v>1</v>
      </c>
      <c r="J233" s="329">
        <v>13.5</v>
      </c>
      <c r="K233" s="330">
        <v>4.5</v>
      </c>
      <c r="L233" s="338">
        <f t="shared" si="50"/>
        <v>7.5</v>
      </c>
      <c r="M233" s="339">
        <f t="shared" si="51"/>
        <v>2.5</v>
      </c>
      <c r="N233" s="310">
        <v>0</v>
      </c>
      <c r="O233" s="333">
        <v>0</v>
      </c>
      <c r="P233" s="334">
        <v>0</v>
      </c>
      <c r="Q233" s="677">
        <v>80</v>
      </c>
      <c r="R233" s="543">
        <v>2</v>
      </c>
      <c r="S233" s="674">
        <v>4</v>
      </c>
      <c r="T233" s="356">
        <f t="shared" si="52"/>
        <v>45</v>
      </c>
      <c r="U233" s="336">
        <f t="shared" si="53"/>
        <v>0</v>
      </c>
      <c r="V233" s="334">
        <f t="shared" si="54"/>
        <v>45</v>
      </c>
      <c r="W233" s="357">
        <f t="shared" si="55"/>
        <v>45</v>
      </c>
    </row>
    <row r="234" spans="1:28" outlineLevel="2">
      <c r="A234" s="354" t="s">
        <v>300</v>
      </c>
      <c r="B234" s="315" t="s">
        <v>9</v>
      </c>
      <c r="C234" s="315" t="s">
        <v>38</v>
      </c>
      <c r="D234" s="315" t="s">
        <v>87</v>
      </c>
      <c r="E234" s="315" t="s">
        <v>88</v>
      </c>
      <c r="F234" s="315" t="s">
        <v>89</v>
      </c>
      <c r="G234" s="355">
        <v>6</v>
      </c>
      <c r="H234" s="315" t="s">
        <v>13</v>
      </c>
      <c r="I234" s="329">
        <v>0.1</v>
      </c>
      <c r="J234" s="329">
        <f>9*I234</f>
        <v>0.9</v>
      </c>
      <c r="K234" s="330">
        <f>9*I234</f>
        <v>0.9</v>
      </c>
      <c r="L234" s="338">
        <f t="shared" si="50"/>
        <v>0.5</v>
      </c>
      <c r="M234" s="339">
        <f t="shared" si="51"/>
        <v>0.5</v>
      </c>
      <c r="N234" s="310">
        <v>0</v>
      </c>
      <c r="O234" s="333">
        <v>0</v>
      </c>
      <c r="P234" s="334">
        <v>0</v>
      </c>
      <c r="Q234" s="552">
        <v>100</v>
      </c>
      <c r="R234" s="543">
        <v>2</v>
      </c>
      <c r="S234" s="544">
        <v>5</v>
      </c>
      <c r="T234" s="356">
        <f t="shared" si="52"/>
        <v>6.3</v>
      </c>
      <c r="U234" s="336">
        <f t="shared" si="53"/>
        <v>0</v>
      </c>
      <c r="V234" s="334">
        <f t="shared" si="54"/>
        <v>6.3</v>
      </c>
      <c r="W234" s="357">
        <f t="shared" si="55"/>
        <v>6.3</v>
      </c>
    </row>
    <row r="235" spans="1:28" outlineLevel="2">
      <c r="A235" s="326" t="s">
        <v>300</v>
      </c>
      <c r="B235" s="315" t="s">
        <v>9</v>
      </c>
      <c r="C235" s="315" t="s">
        <v>8</v>
      </c>
      <c r="D235" s="315" t="s">
        <v>23</v>
      </c>
      <c r="E235" s="315" t="s">
        <v>5</v>
      </c>
      <c r="F235" s="315" t="s">
        <v>6</v>
      </c>
      <c r="G235" s="355">
        <v>24</v>
      </c>
      <c r="H235" s="315" t="s">
        <v>7</v>
      </c>
      <c r="I235" s="329">
        <v>1</v>
      </c>
      <c r="J235" s="329">
        <f>$Y$29</f>
        <v>1.3149999999999999</v>
      </c>
      <c r="K235" s="330">
        <v>0</v>
      </c>
      <c r="L235" s="338">
        <f t="shared" si="50"/>
        <v>0.18263888888888888</v>
      </c>
      <c r="M235" s="339">
        <f t="shared" si="51"/>
        <v>0</v>
      </c>
      <c r="N235" s="552">
        <v>16</v>
      </c>
      <c r="O235" s="545">
        <f>N235</f>
        <v>16</v>
      </c>
      <c r="P235" s="544">
        <v>0</v>
      </c>
      <c r="Q235" s="552">
        <v>16</v>
      </c>
      <c r="R235" s="545">
        <f>Q235</f>
        <v>16</v>
      </c>
      <c r="S235" s="544">
        <v>0</v>
      </c>
      <c r="T235" s="356">
        <f t="shared" si="52"/>
        <v>42.08</v>
      </c>
      <c r="U235" s="336">
        <f t="shared" si="53"/>
        <v>21.04</v>
      </c>
      <c r="V235" s="334">
        <f t="shared" si="54"/>
        <v>21.04</v>
      </c>
      <c r="W235" s="357">
        <f t="shared" si="55"/>
        <v>42.08</v>
      </c>
    </row>
    <row r="236" spans="1:28" outlineLevel="2">
      <c r="A236" s="354" t="s">
        <v>300</v>
      </c>
      <c r="B236" s="315" t="s">
        <v>9</v>
      </c>
      <c r="C236" s="315" t="s">
        <v>18</v>
      </c>
      <c r="D236" s="315" t="s">
        <v>319</v>
      </c>
      <c r="E236" s="315" t="s">
        <v>320</v>
      </c>
      <c r="F236" s="315" t="s">
        <v>321</v>
      </c>
      <c r="G236" s="355">
        <v>6</v>
      </c>
      <c r="H236" s="315" t="s">
        <v>13</v>
      </c>
      <c r="I236" s="329">
        <v>1</v>
      </c>
      <c r="J236" s="329">
        <v>9</v>
      </c>
      <c r="K236" s="330">
        <v>9</v>
      </c>
      <c r="L236" s="338">
        <f t="shared" si="50"/>
        <v>5</v>
      </c>
      <c r="M236" s="339">
        <f t="shared" si="51"/>
        <v>5</v>
      </c>
      <c r="N236" s="552">
        <v>96</v>
      </c>
      <c r="O236" s="543">
        <v>2</v>
      </c>
      <c r="P236" s="544">
        <v>8</v>
      </c>
      <c r="Q236" s="310">
        <v>0</v>
      </c>
      <c r="R236" s="333">
        <v>0</v>
      </c>
      <c r="S236" s="334">
        <v>0</v>
      </c>
      <c r="T236" s="356">
        <f t="shared" si="52"/>
        <v>90</v>
      </c>
      <c r="U236" s="336">
        <f t="shared" si="53"/>
        <v>90</v>
      </c>
      <c r="V236" s="334">
        <f t="shared" si="54"/>
        <v>0</v>
      </c>
      <c r="W236" s="357">
        <f t="shared" si="55"/>
        <v>90</v>
      </c>
    </row>
    <row r="237" spans="1:28" outlineLevel="2">
      <c r="A237" s="354" t="s">
        <v>300</v>
      </c>
      <c r="B237" s="315" t="s">
        <v>9</v>
      </c>
      <c r="C237" s="315" t="s">
        <v>97</v>
      </c>
      <c r="D237" s="315" t="s">
        <v>322</v>
      </c>
      <c r="E237" s="315" t="s">
        <v>323</v>
      </c>
      <c r="F237" s="315" t="s">
        <v>324</v>
      </c>
      <c r="G237" s="355">
        <v>6</v>
      </c>
      <c r="H237" s="315" t="s">
        <v>96</v>
      </c>
      <c r="I237" s="329">
        <v>0.5</v>
      </c>
      <c r="J237" s="329">
        <f>(9+$Y$30)*I237</f>
        <v>6.75</v>
      </c>
      <c r="K237" s="330">
        <f>4.5*I237</f>
        <v>2.25</v>
      </c>
      <c r="L237" s="338">
        <f t="shared" si="50"/>
        <v>3.75</v>
      </c>
      <c r="M237" s="339">
        <f t="shared" si="51"/>
        <v>1.25</v>
      </c>
      <c r="N237" s="552">
        <v>20</v>
      </c>
      <c r="O237" s="543">
        <v>1</v>
      </c>
      <c r="P237" s="544">
        <v>1</v>
      </c>
      <c r="Q237" s="310">
        <v>0</v>
      </c>
      <c r="R237" s="333">
        <v>0</v>
      </c>
      <c r="S237" s="334">
        <v>0</v>
      </c>
      <c r="T237" s="356">
        <f t="shared" si="52"/>
        <v>9</v>
      </c>
      <c r="U237" s="336">
        <f t="shared" si="53"/>
        <v>9</v>
      </c>
      <c r="V237" s="334">
        <f t="shared" si="54"/>
        <v>0</v>
      </c>
      <c r="W237" s="357">
        <f t="shared" si="55"/>
        <v>9</v>
      </c>
    </row>
    <row r="238" spans="1:28" outlineLevel="2">
      <c r="A238" s="354" t="s">
        <v>300</v>
      </c>
      <c r="B238" s="315" t="s">
        <v>9</v>
      </c>
      <c r="C238" s="315" t="s">
        <v>97</v>
      </c>
      <c r="D238" s="565" t="s">
        <v>108</v>
      </c>
      <c r="E238" s="565" t="s">
        <v>905</v>
      </c>
      <c r="F238" s="565" t="s">
        <v>904</v>
      </c>
      <c r="G238" s="355">
        <v>6</v>
      </c>
      <c r="H238" s="315" t="s">
        <v>96</v>
      </c>
      <c r="I238" s="329">
        <f>1/3</f>
        <v>0.33333333333333331</v>
      </c>
      <c r="J238" s="329">
        <f>(9+$Y$30)*I238</f>
        <v>4.5</v>
      </c>
      <c r="K238" s="330">
        <f>4.5*I238</f>
        <v>1.5</v>
      </c>
      <c r="L238" s="338">
        <f t="shared" si="50"/>
        <v>2.5</v>
      </c>
      <c r="M238" s="339">
        <f t="shared" si="51"/>
        <v>0.83333333333333337</v>
      </c>
      <c r="N238" s="552">
        <v>40</v>
      </c>
      <c r="O238" s="543">
        <v>1</v>
      </c>
      <c r="P238" s="544">
        <v>2</v>
      </c>
      <c r="Q238" s="310">
        <v>0</v>
      </c>
      <c r="R238" s="333">
        <v>0</v>
      </c>
      <c r="S238" s="334">
        <v>0</v>
      </c>
      <c r="T238" s="356">
        <f t="shared" si="52"/>
        <v>7.5</v>
      </c>
      <c r="U238" s="336">
        <f t="shared" si="53"/>
        <v>7.5</v>
      </c>
      <c r="V238" s="334">
        <f t="shared" si="54"/>
        <v>0</v>
      </c>
      <c r="W238" s="357">
        <f t="shared" si="55"/>
        <v>7.5</v>
      </c>
    </row>
    <row r="239" spans="1:28" outlineLevel="2">
      <c r="A239" s="326" t="s">
        <v>300</v>
      </c>
      <c r="B239" s="315" t="s">
        <v>9</v>
      </c>
      <c r="C239" s="315" t="s">
        <v>8</v>
      </c>
      <c r="D239" s="315" t="s">
        <v>29</v>
      </c>
      <c r="E239" s="315" t="s">
        <v>30</v>
      </c>
      <c r="F239" s="315" t="s">
        <v>31</v>
      </c>
      <c r="G239" s="355">
        <v>12</v>
      </c>
      <c r="H239" s="315" t="s">
        <v>32</v>
      </c>
      <c r="I239" s="329">
        <v>1</v>
      </c>
      <c r="J239" s="329">
        <f>$Y$27</f>
        <v>0.1</v>
      </c>
      <c r="K239" s="330">
        <v>0</v>
      </c>
      <c r="L239" s="338">
        <f t="shared" si="50"/>
        <v>2.7777777777777776E-2</v>
      </c>
      <c r="M239" s="339">
        <f t="shared" si="51"/>
        <v>0</v>
      </c>
      <c r="N239" s="558">
        <v>15</v>
      </c>
      <c r="O239" s="563">
        <f>N239</f>
        <v>15</v>
      </c>
      <c r="P239" s="561">
        <v>0</v>
      </c>
      <c r="Q239" s="559">
        <v>5</v>
      </c>
      <c r="R239" s="563">
        <f>Q239</f>
        <v>5</v>
      </c>
      <c r="S239" s="561">
        <v>0</v>
      </c>
      <c r="T239" s="356">
        <f t="shared" si="52"/>
        <v>2</v>
      </c>
      <c r="U239" s="336">
        <f t="shared" si="53"/>
        <v>1.5</v>
      </c>
      <c r="V239" s="334">
        <f t="shared" si="54"/>
        <v>0.5</v>
      </c>
      <c r="W239" s="357">
        <f t="shared" si="55"/>
        <v>2</v>
      </c>
    </row>
    <row r="240" spans="1:28" outlineLevel="2">
      <c r="A240" s="576" t="s">
        <v>300</v>
      </c>
      <c r="B240" s="315" t="s">
        <v>9</v>
      </c>
      <c r="C240" s="361" t="s">
        <v>8</v>
      </c>
      <c r="D240" s="565" t="s">
        <v>908</v>
      </c>
      <c r="E240" s="565" t="s">
        <v>909</v>
      </c>
      <c r="F240" s="565" t="s">
        <v>957</v>
      </c>
      <c r="G240" s="355">
        <v>6</v>
      </c>
      <c r="H240" s="315" t="s">
        <v>32</v>
      </c>
      <c r="I240" s="575">
        <v>0.3</v>
      </c>
      <c r="J240" s="537">
        <f>(9+$Y$30)*I240</f>
        <v>4.05</v>
      </c>
      <c r="K240" s="567">
        <f>4.5*I240</f>
        <v>1.3499999999999999</v>
      </c>
      <c r="L240" s="338">
        <f t="shared" si="50"/>
        <v>2.25</v>
      </c>
      <c r="M240" s="339">
        <f t="shared" si="51"/>
        <v>0.74999999999999989</v>
      </c>
      <c r="N240" s="310">
        <v>0</v>
      </c>
      <c r="O240" s="333">
        <v>0</v>
      </c>
      <c r="P240" s="334">
        <v>0</v>
      </c>
      <c r="Q240" s="559">
        <v>8</v>
      </c>
      <c r="R240" s="563">
        <v>0.2</v>
      </c>
      <c r="S240" s="561">
        <v>0.4</v>
      </c>
      <c r="T240" s="356">
        <f t="shared" si="52"/>
        <v>1.35</v>
      </c>
      <c r="U240" s="336">
        <f t="shared" si="53"/>
        <v>0</v>
      </c>
      <c r="V240" s="334">
        <f t="shared" si="54"/>
        <v>1.35</v>
      </c>
      <c r="W240" s="357">
        <f t="shared" si="55"/>
        <v>1.35</v>
      </c>
    </row>
    <row r="241" spans="1:27" outlineLevel="2">
      <c r="A241" s="576" t="s">
        <v>300</v>
      </c>
      <c r="B241" s="315" t="s">
        <v>9</v>
      </c>
      <c r="C241" s="361" t="s">
        <v>8</v>
      </c>
      <c r="D241" s="565" t="s">
        <v>908</v>
      </c>
      <c r="E241" s="565" t="s">
        <v>910</v>
      </c>
      <c r="F241" s="565" t="s">
        <v>958</v>
      </c>
      <c r="G241" s="355">
        <v>6</v>
      </c>
      <c r="H241" s="315" t="s">
        <v>32</v>
      </c>
      <c r="I241" s="575">
        <v>0.25</v>
      </c>
      <c r="J241" s="537">
        <f>(9+$Y$30)*I241</f>
        <v>3.375</v>
      </c>
      <c r="K241" s="567">
        <f>4.5*I241</f>
        <v>1.125</v>
      </c>
      <c r="L241" s="338">
        <f t="shared" si="50"/>
        <v>1.875</v>
      </c>
      <c r="M241" s="339">
        <f t="shared" si="51"/>
        <v>0.625</v>
      </c>
      <c r="N241" s="310">
        <v>0</v>
      </c>
      <c r="O241" s="333">
        <v>0</v>
      </c>
      <c r="P241" s="334">
        <v>0</v>
      </c>
      <c r="Q241" s="559">
        <v>8</v>
      </c>
      <c r="R241" s="563">
        <v>0.2</v>
      </c>
      <c r="S241" s="561">
        <v>0.4</v>
      </c>
      <c r="T241" s="356">
        <f t="shared" si="52"/>
        <v>1.125</v>
      </c>
      <c r="U241" s="336">
        <f t="shared" si="53"/>
        <v>0</v>
      </c>
      <c r="V241" s="334">
        <f t="shared" si="54"/>
        <v>1.125</v>
      </c>
      <c r="W241" s="357">
        <f t="shared" si="55"/>
        <v>1.125</v>
      </c>
    </row>
    <row r="242" spans="1:27" outlineLevel="2">
      <c r="A242" s="354" t="s">
        <v>300</v>
      </c>
      <c r="B242" s="315" t="s">
        <v>75</v>
      </c>
      <c r="C242" s="315" t="s">
        <v>14</v>
      </c>
      <c r="D242" s="315" t="s">
        <v>301</v>
      </c>
      <c r="E242" s="315" t="s">
        <v>302</v>
      </c>
      <c r="F242" s="315" t="s">
        <v>303</v>
      </c>
      <c r="G242" s="355">
        <v>6</v>
      </c>
      <c r="H242" s="315" t="s">
        <v>42</v>
      </c>
      <c r="I242" s="329">
        <v>1</v>
      </c>
      <c r="J242" s="329">
        <v>9</v>
      </c>
      <c r="K242" s="330">
        <v>9</v>
      </c>
      <c r="L242" s="338">
        <f t="shared" si="50"/>
        <v>5</v>
      </c>
      <c r="M242" s="339">
        <f t="shared" si="51"/>
        <v>5</v>
      </c>
      <c r="N242" s="552">
        <v>10</v>
      </c>
      <c r="O242" s="543">
        <v>0.4</v>
      </c>
      <c r="P242" s="544">
        <v>0.5</v>
      </c>
      <c r="Q242" s="552">
        <v>40</v>
      </c>
      <c r="R242" s="543">
        <v>1</v>
      </c>
      <c r="S242" s="544">
        <v>2</v>
      </c>
      <c r="T242" s="356">
        <f t="shared" si="52"/>
        <v>35.1</v>
      </c>
      <c r="U242" s="336">
        <f t="shared" si="53"/>
        <v>8.1</v>
      </c>
      <c r="V242" s="334">
        <f t="shared" si="54"/>
        <v>27</v>
      </c>
      <c r="W242" s="357">
        <f t="shared" si="55"/>
        <v>35.1</v>
      </c>
    </row>
    <row r="243" spans="1:27" outlineLevel="2">
      <c r="A243" s="354" t="s">
        <v>300</v>
      </c>
      <c r="B243" s="315" t="s">
        <v>75</v>
      </c>
      <c r="C243" s="315" t="s">
        <v>97</v>
      </c>
      <c r="D243" s="315" t="s">
        <v>167</v>
      </c>
      <c r="E243" s="315" t="s">
        <v>168</v>
      </c>
      <c r="F243" s="315" t="s">
        <v>169</v>
      </c>
      <c r="G243" s="355">
        <v>6</v>
      </c>
      <c r="H243" s="315" t="s">
        <v>79</v>
      </c>
      <c r="I243" s="329">
        <v>0.75</v>
      </c>
      <c r="J243" s="329">
        <f>9*I243</f>
        <v>6.75</v>
      </c>
      <c r="K243" s="330">
        <f>9*I243</f>
        <v>6.75</v>
      </c>
      <c r="L243" s="338">
        <f t="shared" si="50"/>
        <v>3.75</v>
      </c>
      <c r="M243" s="339">
        <f t="shared" si="51"/>
        <v>3.75</v>
      </c>
      <c r="N243" s="552">
        <v>22</v>
      </c>
      <c r="O243" s="543">
        <v>0.5</v>
      </c>
      <c r="P243" s="544">
        <v>1.5</v>
      </c>
      <c r="Q243" s="310">
        <v>0</v>
      </c>
      <c r="R243" s="333">
        <v>0</v>
      </c>
      <c r="S243" s="334">
        <v>0</v>
      </c>
      <c r="T243" s="356">
        <f t="shared" si="52"/>
        <v>13.5</v>
      </c>
      <c r="U243" s="336">
        <f t="shared" si="53"/>
        <v>13.5</v>
      </c>
      <c r="V243" s="334">
        <f t="shared" si="54"/>
        <v>0</v>
      </c>
      <c r="W243" s="357">
        <f t="shared" si="55"/>
        <v>13.5</v>
      </c>
    </row>
    <row r="244" spans="1:27" outlineLevel="2">
      <c r="A244" s="576" t="s">
        <v>300</v>
      </c>
      <c r="B244" s="315" t="s">
        <v>75</v>
      </c>
      <c r="C244" s="361" t="s">
        <v>8</v>
      </c>
      <c r="D244" s="565" t="s">
        <v>908</v>
      </c>
      <c r="E244" s="565" t="s">
        <v>909</v>
      </c>
      <c r="F244" s="565" t="s">
        <v>957</v>
      </c>
      <c r="G244" s="355">
        <v>6</v>
      </c>
      <c r="H244" s="315" t="s">
        <v>32</v>
      </c>
      <c r="I244" s="575">
        <v>0.3</v>
      </c>
      <c r="J244" s="537">
        <f>(9+$Y$30)*I244</f>
        <v>4.05</v>
      </c>
      <c r="K244" s="567">
        <f>4.5*I244</f>
        <v>1.3499999999999999</v>
      </c>
      <c r="L244" s="338">
        <f t="shared" si="50"/>
        <v>2.25</v>
      </c>
      <c r="M244" s="339">
        <f t="shared" si="51"/>
        <v>0.74999999999999989</v>
      </c>
      <c r="N244" s="310">
        <v>0</v>
      </c>
      <c r="O244" s="333">
        <v>0</v>
      </c>
      <c r="P244" s="334">
        <v>0</v>
      </c>
      <c r="Q244" s="559">
        <v>8</v>
      </c>
      <c r="R244" s="563">
        <v>0.2</v>
      </c>
      <c r="S244" s="561">
        <v>0.4</v>
      </c>
      <c r="T244" s="356">
        <f t="shared" si="52"/>
        <v>1.35</v>
      </c>
      <c r="U244" s="336">
        <f t="shared" si="53"/>
        <v>0</v>
      </c>
      <c r="V244" s="334">
        <f t="shared" si="54"/>
        <v>1.35</v>
      </c>
      <c r="W244" s="357">
        <f t="shared" si="55"/>
        <v>1.35</v>
      </c>
    </row>
    <row r="245" spans="1:27" outlineLevel="2">
      <c r="A245" s="576" t="s">
        <v>300</v>
      </c>
      <c r="B245" s="315" t="s">
        <v>75</v>
      </c>
      <c r="C245" s="361" t="s">
        <v>8</v>
      </c>
      <c r="D245" s="565" t="s">
        <v>908</v>
      </c>
      <c r="E245" s="565" t="s">
        <v>910</v>
      </c>
      <c r="F245" s="565" t="s">
        <v>958</v>
      </c>
      <c r="G245" s="355">
        <v>6</v>
      </c>
      <c r="H245" s="315" t="s">
        <v>32</v>
      </c>
      <c r="I245" s="575">
        <v>0.25</v>
      </c>
      <c r="J245" s="537">
        <f>(9+$Y$30)*I245</f>
        <v>3.375</v>
      </c>
      <c r="K245" s="567">
        <f>4.5*I245</f>
        <v>1.125</v>
      </c>
      <c r="L245" s="338">
        <f t="shared" si="50"/>
        <v>1.875</v>
      </c>
      <c r="M245" s="339">
        <f t="shared" si="51"/>
        <v>0.625</v>
      </c>
      <c r="N245" s="310">
        <v>0</v>
      </c>
      <c r="O245" s="333">
        <v>0</v>
      </c>
      <c r="P245" s="334">
        <v>0</v>
      </c>
      <c r="Q245" s="559">
        <v>8</v>
      </c>
      <c r="R245" s="563">
        <v>0.2</v>
      </c>
      <c r="S245" s="561">
        <v>0.4</v>
      </c>
      <c r="T245" s="356">
        <f t="shared" si="52"/>
        <v>1.125</v>
      </c>
      <c r="U245" s="336">
        <f t="shared" si="53"/>
        <v>0</v>
      </c>
      <c r="V245" s="334">
        <f t="shared" si="54"/>
        <v>1.125</v>
      </c>
      <c r="W245" s="357">
        <f t="shared" si="55"/>
        <v>1.125</v>
      </c>
      <c r="X245" s="591"/>
      <c r="Y245" s="591"/>
      <c r="Z245" s="592"/>
      <c r="AA245" s="593"/>
    </row>
    <row r="246" spans="1:27" outlineLevel="2">
      <c r="A246" s="576" t="s">
        <v>300</v>
      </c>
      <c r="B246" s="315" t="s">
        <v>34</v>
      </c>
      <c r="C246" s="361" t="s">
        <v>8</v>
      </c>
      <c r="D246" s="565" t="s">
        <v>908</v>
      </c>
      <c r="E246" s="565" t="s">
        <v>909</v>
      </c>
      <c r="F246" s="565" t="s">
        <v>957</v>
      </c>
      <c r="G246" s="355">
        <v>6</v>
      </c>
      <c r="H246" s="315" t="s">
        <v>32</v>
      </c>
      <c r="I246" s="575">
        <v>0.3</v>
      </c>
      <c r="J246" s="537">
        <f>(9+$Y$30)*I246</f>
        <v>4.05</v>
      </c>
      <c r="K246" s="567">
        <f>4.5*I246</f>
        <v>1.3499999999999999</v>
      </c>
      <c r="L246" s="338">
        <f t="shared" si="50"/>
        <v>2.25</v>
      </c>
      <c r="M246" s="339">
        <f t="shared" si="51"/>
        <v>0.74999999999999989</v>
      </c>
      <c r="N246" s="310">
        <v>0</v>
      </c>
      <c r="O246" s="333">
        <v>0</v>
      </c>
      <c r="P246" s="334">
        <v>0</v>
      </c>
      <c r="Q246" s="559">
        <v>8</v>
      </c>
      <c r="R246" s="563">
        <v>0.2</v>
      </c>
      <c r="S246" s="561">
        <v>0.4</v>
      </c>
      <c r="T246" s="356">
        <f t="shared" si="52"/>
        <v>1.35</v>
      </c>
      <c r="U246" s="336">
        <f t="shared" si="53"/>
        <v>0</v>
      </c>
      <c r="V246" s="334">
        <f t="shared" si="54"/>
        <v>1.35</v>
      </c>
      <c r="W246" s="357">
        <f t="shared" si="55"/>
        <v>1.35</v>
      </c>
    </row>
    <row r="247" spans="1:27" outlineLevel="2">
      <c r="A247" s="576" t="s">
        <v>300</v>
      </c>
      <c r="B247" s="315" t="s">
        <v>34</v>
      </c>
      <c r="C247" s="361" t="s">
        <v>8</v>
      </c>
      <c r="D247" s="565" t="s">
        <v>908</v>
      </c>
      <c r="E247" s="565" t="s">
        <v>910</v>
      </c>
      <c r="F247" s="565" t="s">
        <v>958</v>
      </c>
      <c r="G247" s="355">
        <v>6</v>
      </c>
      <c r="H247" s="315" t="s">
        <v>32</v>
      </c>
      <c r="I247" s="575">
        <v>0.25</v>
      </c>
      <c r="J247" s="537">
        <f>(9+$Y$30)*I247</f>
        <v>3.375</v>
      </c>
      <c r="K247" s="567">
        <f>4.5*I247</f>
        <v>1.125</v>
      </c>
      <c r="L247" s="338">
        <f t="shared" si="50"/>
        <v>1.875</v>
      </c>
      <c r="M247" s="339">
        <f t="shared" si="51"/>
        <v>0.625</v>
      </c>
      <c r="N247" s="310">
        <v>0</v>
      </c>
      <c r="O247" s="333">
        <v>0</v>
      </c>
      <c r="P247" s="334">
        <v>0</v>
      </c>
      <c r="Q247" s="559">
        <v>8</v>
      </c>
      <c r="R247" s="563">
        <v>0.2</v>
      </c>
      <c r="S247" s="561">
        <v>0.4</v>
      </c>
      <c r="T247" s="356">
        <f t="shared" si="52"/>
        <v>1.125</v>
      </c>
      <c r="U247" s="336">
        <f t="shared" si="53"/>
        <v>0</v>
      </c>
      <c r="V247" s="334">
        <f t="shared" si="54"/>
        <v>1.125</v>
      </c>
      <c r="W247" s="357">
        <f t="shared" si="55"/>
        <v>1.125</v>
      </c>
    </row>
    <row r="248" spans="1:27" outlineLevel="2">
      <c r="A248" s="354" t="s">
        <v>300</v>
      </c>
      <c r="B248" s="315" t="s">
        <v>80</v>
      </c>
      <c r="C248" s="315" t="s">
        <v>14</v>
      </c>
      <c r="D248" s="315" t="s">
        <v>301</v>
      </c>
      <c r="E248" s="315" t="s">
        <v>302</v>
      </c>
      <c r="F248" s="315" t="s">
        <v>303</v>
      </c>
      <c r="G248" s="355">
        <v>6</v>
      </c>
      <c r="H248" s="315" t="s">
        <v>42</v>
      </c>
      <c r="I248" s="329">
        <v>1</v>
      </c>
      <c r="J248" s="329">
        <v>9</v>
      </c>
      <c r="K248" s="330">
        <v>9</v>
      </c>
      <c r="L248" s="338">
        <f t="shared" si="50"/>
        <v>5</v>
      </c>
      <c r="M248" s="339">
        <f t="shared" si="51"/>
        <v>5</v>
      </c>
      <c r="N248" s="552">
        <v>10</v>
      </c>
      <c r="O248" s="543">
        <v>0.4</v>
      </c>
      <c r="P248" s="544">
        <v>0.5</v>
      </c>
      <c r="Q248" s="552">
        <v>40</v>
      </c>
      <c r="R248" s="543">
        <v>1</v>
      </c>
      <c r="S248" s="544">
        <v>2</v>
      </c>
      <c r="T248" s="356">
        <f t="shared" si="52"/>
        <v>35.1</v>
      </c>
      <c r="U248" s="336">
        <f t="shared" si="53"/>
        <v>8.1</v>
      </c>
      <c r="V248" s="334">
        <f t="shared" si="54"/>
        <v>27</v>
      </c>
      <c r="W248" s="357">
        <f t="shared" si="55"/>
        <v>35.1</v>
      </c>
      <c r="Y248" s="47"/>
      <c r="Z248" s="69"/>
      <c r="AA248" s="70"/>
    </row>
    <row r="249" spans="1:27" outlineLevel="2">
      <c r="A249" s="354" t="s">
        <v>300</v>
      </c>
      <c r="B249" s="315" t="s">
        <v>80</v>
      </c>
      <c r="C249" s="315" t="s">
        <v>97</v>
      </c>
      <c r="D249" s="315" t="s">
        <v>167</v>
      </c>
      <c r="E249" s="315" t="s">
        <v>168</v>
      </c>
      <c r="F249" s="315" t="s">
        <v>169</v>
      </c>
      <c r="G249" s="355">
        <v>6</v>
      </c>
      <c r="H249" s="315" t="s">
        <v>79</v>
      </c>
      <c r="I249" s="329">
        <v>0.75</v>
      </c>
      <c r="J249" s="329">
        <f>9*I249</f>
        <v>6.75</v>
      </c>
      <c r="K249" s="330">
        <f>9*I249</f>
        <v>6.75</v>
      </c>
      <c r="L249" s="338">
        <f t="shared" si="50"/>
        <v>3.75</v>
      </c>
      <c r="M249" s="339">
        <f t="shared" si="51"/>
        <v>3.75</v>
      </c>
      <c r="N249" s="552">
        <v>22</v>
      </c>
      <c r="O249" s="543">
        <v>0.5</v>
      </c>
      <c r="P249" s="544">
        <v>1.5</v>
      </c>
      <c r="Q249" s="310">
        <v>0</v>
      </c>
      <c r="R249" s="333">
        <v>0</v>
      </c>
      <c r="S249" s="334">
        <v>0</v>
      </c>
      <c r="T249" s="356">
        <f t="shared" si="52"/>
        <v>13.5</v>
      </c>
      <c r="U249" s="336">
        <f t="shared" si="53"/>
        <v>13.5</v>
      </c>
      <c r="V249" s="334">
        <f t="shared" si="54"/>
        <v>0</v>
      </c>
      <c r="W249" s="357">
        <f t="shared" si="55"/>
        <v>13.5</v>
      </c>
    </row>
    <row r="250" spans="1:27" outlineLevel="2">
      <c r="A250" s="576" t="s">
        <v>300</v>
      </c>
      <c r="B250" s="315" t="s">
        <v>80</v>
      </c>
      <c r="C250" s="361" t="s">
        <v>8</v>
      </c>
      <c r="D250" s="565" t="s">
        <v>908</v>
      </c>
      <c r="E250" s="565" t="s">
        <v>909</v>
      </c>
      <c r="F250" s="565" t="s">
        <v>957</v>
      </c>
      <c r="G250" s="355">
        <v>6</v>
      </c>
      <c r="H250" s="315" t="s">
        <v>32</v>
      </c>
      <c r="I250" s="575">
        <v>0.3</v>
      </c>
      <c r="J250" s="537">
        <f>(9+$Y$30)*I250</f>
        <v>4.05</v>
      </c>
      <c r="K250" s="567">
        <f>4.5*I250</f>
        <v>1.3499999999999999</v>
      </c>
      <c r="L250" s="338">
        <f t="shared" si="50"/>
        <v>2.25</v>
      </c>
      <c r="M250" s="339">
        <f t="shared" si="51"/>
        <v>0.74999999999999989</v>
      </c>
      <c r="N250" s="310">
        <v>0</v>
      </c>
      <c r="O250" s="333">
        <v>0</v>
      </c>
      <c r="P250" s="334">
        <v>0</v>
      </c>
      <c r="Q250" s="559">
        <v>8</v>
      </c>
      <c r="R250" s="563">
        <v>0.2</v>
      </c>
      <c r="S250" s="561">
        <v>0.4</v>
      </c>
      <c r="T250" s="356">
        <f t="shared" si="52"/>
        <v>1.35</v>
      </c>
      <c r="U250" s="336">
        <f t="shared" si="53"/>
        <v>0</v>
      </c>
      <c r="V250" s="334">
        <f t="shared" si="54"/>
        <v>1.35</v>
      </c>
      <c r="W250" s="357">
        <f t="shared" si="55"/>
        <v>1.35</v>
      </c>
    </row>
    <row r="251" spans="1:27" outlineLevel="2">
      <c r="A251" s="576" t="s">
        <v>300</v>
      </c>
      <c r="B251" s="315" t="s">
        <v>80</v>
      </c>
      <c r="C251" s="361" t="s">
        <v>8</v>
      </c>
      <c r="D251" s="565" t="s">
        <v>908</v>
      </c>
      <c r="E251" s="565" t="s">
        <v>910</v>
      </c>
      <c r="F251" s="565" t="s">
        <v>958</v>
      </c>
      <c r="G251" s="355">
        <v>6</v>
      </c>
      <c r="H251" s="315" t="s">
        <v>32</v>
      </c>
      <c r="I251" s="575">
        <v>0.25</v>
      </c>
      <c r="J251" s="537">
        <f>(9+$Y$30)*I251</f>
        <v>3.375</v>
      </c>
      <c r="K251" s="567">
        <f>4.5*I251</f>
        <v>1.125</v>
      </c>
      <c r="L251" s="338">
        <f t="shared" si="50"/>
        <v>1.875</v>
      </c>
      <c r="M251" s="339">
        <f t="shared" si="51"/>
        <v>0.625</v>
      </c>
      <c r="N251" s="310">
        <v>0</v>
      </c>
      <c r="O251" s="333">
        <v>0</v>
      </c>
      <c r="P251" s="334">
        <v>0</v>
      </c>
      <c r="Q251" s="559">
        <v>8</v>
      </c>
      <c r="R251" s="563">
        <v>0.2</v>
      </c>
      <c r="S251" s="561">
        <v>0.4</v>
      </c>
      <c r="T251" s="356">
        <f t="shared" si="52"/>
        <v>1.125</v>
      </c>
      <c r="U251" s="336">
        <f t="shared" si="53"/>
        <v>0</v>
      </c>
      <c r="V251" s="334">
        <f t="shared" si="54"/>
        <v>1.125</v>
      </c>
      <c r="W251" s="357">
        <f t="shared" si="55"/>
        <v>1.125</v>
      </c>
    </row>
    <row r="252" spans="1:27" outlineLevel="2">
      <c r="A252" s="354" t="s">
        <v>300</v>
      </c>
      <c r="B252" s="315" t="s">
        <v>3</v>
      </c>
      <c r="C252" s="315" t="s">
        <v>14</v>
      </c>
      <c r="D252" s="315" t="s">
        <v>301</v>
      </c>
      <c r="E252" s="315" t="s">
        <v>302</v>
      </c>
      <c r="F252" s="315" t="s">
        <v>303</v>
      </c>
      <c r="G252" s="355">
        <v>6</v>
      </c>
      <c r="H252" s="315" t="s">
        <v>42</v>
      </c>
      <c r="I252" s="329">
        <v>1</v>
      </c>
      <c r="J252" s="329">
        <v>9</v>
      </c>
      <c r="K252" s="330">
        <v>9</v>
      </c>
      <c r="L252" s="338">
        <f t="shared" si="50"/>
        <v>5</v>
      </c>
      <c r="M252" s="339">
        <f t="shared" si="51"/>
        <v>5</v>
      </c>
      <c r="N252" s="552">
        <v>30</v>
      </c>
      <c r="O252" s="543">
        <v>0.4</v>
      </c>
      <c r="P252" s="544">
        <v>1.5</v>
      </c>
      <c r="Q252" s="552">
        <v>60</v>
      </c>
      <c r="R252" s="543">
        <v>1</v>
      </c>
      <c r="S252" s="544">
        <v>3</v>
      </c>
      <c r="T252" s="356">
        <f t="shared" si="52"/>
        <v>53.1</v>
      </c>
      <c r="U252" s="336">
        <f t="shared" si="53"/>
        <v>17.100000000000001</v>
      </c>
      <c r="V252" s="334">
        <f t="shared" si="54"/>
        <v>36</v>
      </c>
      <c r="W252" s="357">
        <f t="shared" si="55"/>
        <v>53.1</v>
      </c>
    </row>
    <row r="253" spans="1:27" outlineLevel="2">
      <c r="A253" s="354" t="s">
        <v>300</v>
      </c>
      <c r="B253" s="315" t="s">
        <v>3</v>
      </c>
      <c r="C253" s="315" t="s">
        <v>97</v>
      </c>
      <c r="D253" s="315" t="s">
        <v>167</v>
      </c>
      <c r="E253" s="315" t="s">
        <v>168</v>
      </c>
      <c r="F253" s="315" t="s">
        <v>169</v>
      </c>
      <c r="G253" s="355">
        <v>6</v>
      </c>
      <c r="H253" s="315" t="s">
        <v>79</v>
      </c>
      <c r="I253" s="329">
        <v>0.75</v>
      </c>
      <c r="J253" s="329">
        <f>9*I253</f>
        <v>6.75</v>
      </c>
      <c r="K253" s="330">
        <f>9*I253</f>
        <v>6.75</v>
      </c>
      <c r="L253" s="338">
        <f t="shared" si="50"/>
        <v>3.75</v>
      </c>
      <c r="M253" s="339">
        <f t="shared" si="51"/>
        <v>3.75</v>
      </c>
      <c r="N253" s="552">
        <v>45</v>
      </c>
      <c r="O253" s="543">
        <v>1</v>
      </c>
      <c r="P253" s="544">
        <v>3</v>
      </c>
      <c r="Q253" s="310">
        <v>0</v>
      </c>
      <c r="R253" s="333">
        <v>0</v>
      </c>
      <c r="S253" s="334">
        <v>0</v>
      </c>
      <c r="T253" s="356">
        <f t="shared" si="52"/>
        <v>27</v>
      </c>
      <c r="U253" s="336">
        <f t="shared" si="53"/>
        <v>27</v>
      </c>
      <c r="V253" s="334">
        <f t="shared" si="54"/>
        <v>0</v>
      </c>
      <c r="W253" s="357">
        <f t="shared" si="55"/>
        <v>27</v>
      </c>
    </row>
    <row r="254" spans="1:27" outlineLevel="2">
      <c r="A254" s="354" t="s">
        <v>300</v>
      </c>
      <c r="B254" s="315" t="s">
        <v>3</v>
      </c>
      <c r="C254" s="315" t="s">
        <v>22</v>
      </c>
      <c r="D254" s="315" t="s">
        <v>304</v>
      </c>
      <c r="E254" s="315" t="s">
        <v>305</v>
      </c>
      <c r="F254" s="315" t="s">
        <v>306</v>
      </c>
      <c r="G254" s="355">
        <v>6</v>
      </c>
      <c r="H254" s="315" t="s">
        <v>13</v>
      </c>
      <c r="I254" s="329">
        <v>1</v>
      </c>
      <c r="J254" s="329">
        <v>9</v>
      </c>
      <c r="K254" s="330">
        <v>9</v>
      </c>
      <c r="L254" s="338">
        <f t="shared" si="50"/>
        <v>5</v>
      </c>
      <c r="M254" s="339">
        <f t="shared" si="51"/>
        <v>5</v>
      </c>
      <c r="N254" s="552">
        <v>80</v>
      </c>
      <c r="O254" s="563">
        <v>1</v>
      </c>
      <c r="P254" s="561">
        <v>3</v>
      </c>
      <c r="Q254" s="310">
        <v>0</v>
      </c>
      <c r="R254" s="333">
        <v>0</v>
      </c>
      <c r="S254" s="334">
        <v>0</v>
      </c>
      <c r="T254" s="356">
        <f t="shared" si="52"/>
        <v>36</v>
      </c>
      <c r="U254" s="336">
        <f t="shared" si="53"/>
        <v>36</v>
      </c>
      <c r="V254" s="334">
        <f t="shared" si="54"/>
        <v>0</v>
      </c>
      <c r="W254" s="357">
        <f t="shared" si="55"/>
        <v>36</v>
      </c>
    </row>
    <row r="255" spans="1:27" outlineLevel="2">
      <c r="A255" s="354" t="s">
        <v>300</v>
      </c>
      <c r="B255" s="315" t="s">
        <v>3</v>
      </c>
      <c r="C255" s="315" t="s">
        <v>38</v>
      </c>
      <c r="D255" s="315" t="s">
        <v>275</v>
      </c>
      <c r="E255" s="315" t="s">
        <v>276</v>
      </c>
      <c r="F255" s="315" t="s">
        <v>277</v>
      </c>
      <c r="G255" s="355">
        <v>6</v>
      </c>
      <c r="H255" s="315" t="s">
        <v>13</v>
      </c>
      <c r="I255" s="329">
        <f>1/3</f>
        <v>0.33333333333333331</v>
      </c>
      <c r="J255" s="329">
        <f>9*I255</f>
        <v>3</v>
      </c>
      <c r="K255" s="330">
        <f>9*I255</f>
        <v>3</v>
      </c>
      <c r="L255" s="338">
        <f t="shared" si="50"/>
        <v>1.6666666666666667</v>
      </c>
      <c r="M255" s="339">
        <f t="shared" si="51"/>
        <v>1.6666666666666667</v>
      </c>
      <c r="N255" s="310">
        <v>0</v>
      </c>
      <c r="O255" s="333">
        <v>0</v>
      </c>
      <c r="P255" s="334">
        <v>0</v>
      </c>
      <c r="Q255" s="552">
        <v>80</v>
      </c>
      <c r="R255" s="543">
        <v>2</v>
      </c>
      <c r="S255" s="544">
        <v>4</v>
      </c>
      <c r="T255" s="356">
        <f t="shared" si="52"/>
        <v>18</v>
      </c>
      <c r="U255" s="336">
        <f t="shared" si="53"/>
        <v>0</v>
      </c>
      <c r="V255" s="334">
        <f t="shared" si="54"/>
        <v>18</v>
      </c>
      <c r="W255" s="357">
        <f t="shared" si="55"/>
        <v>18</v>
      </c>
    </row>
    <row r="256" spans="1:27" outlineLevel="2">
      <c r="A256" s="326" t="s">
        <v>300</v>
      </c>
      <c r="B256" s="315" t="s">
        <v>3</v>
      </c>
      <c r="C256" s="315" t="s">
        <v>8</v>
      </c>
      <c r="D256" s="315" t="s">
        <v>4</v>
      </c>
      <c r="E256" s="315" t="s">
        <v>5</v>
      </c>
      <c r="F256" s="315" t="s">
        <v>6</v>
      </c>
      <c r="G256" s="355">
        <v>24</v>
      </c>
      <c r="H256" s="315" t="s">
        <v>7</v>
      </c>
      <c r="I256" s="346">
        <v>1</v>
      </c>
      <c r="J256" s="329">
        <f>$Y$29</f>
        <v>1.3149999999999999</v>
      </c>
      <c r="K256" s="330">
        <v>0</v>
      </c>
      <c r="L256" s="338">
        <f t="shared" si="50"/>
        <v>0.18263888888888888</v>
      </c>
      <c r="M256" s="339">
        <f t="shared" si="51"/>
        <v>0</v>
      </c>
      <c r="N256" s="552">
        <v>16</v>
      </c>
      <c r="O256" s="545">
        <f>N256</f>
        <v>16</v>
      </c>
      <c r="P256" s="544">
        <v>0</v>
      </c>
      <c r="Q256" s="552">
        <v>17</v>
      </c>
      <c r="R256" s="545">
        <f>Q256</f>
        <v>17</v>
      </c>
      <c r="S256" s="544">
        <v>0</v>
      </c>
      <c r="T256" s="356">
        <f t="shared" si="52"/>
        <v>43.394999999999996</v>
      </c>
      <c r="U256" s="336">
        <f t="shared" si="53"/>
        <v>21.04</v>
      </c>
      <c r="V256" s="334">
        <f t="shared" si="54"/>
        <v>22.355</v>
      </c>
      <c r="W256" s="357">
        <f t="shared" si="55"/>
        <v>43.394999999999996</v>
      </c>
    </row>
    <row r="257" spans="1:23" outlineLevel="2">
      <c r="A257" s="326" t="s">
        <v>300</v>
      </c>
      <c r="B257" s="315" t="s">
        <v>3</v>
      </c>
      <c r="C257" s="315" t="s">
        <v>8</v>
      </c>
      <c r="D257" s="315" t="s">
        <v>29</v>
      </c>
      <c r="E257" s="315" t="s">
        <v>30</v>
      </c>
      <c r="F257" s="315" t="s">
        <v>31</v>
      </c>
      <c r="G257" s="355">
        <v>12</v>
      </c>
      <c r="H257" s="315" t="s">
        <v>32</v>
      </c>
      <c r="I257" s="329">
        <v>1</v>
      </c>
      <c r="J257" s="329">
        <f>$Y$27</f>
        <v>0.1</v>
      </c>
      <c r="K257" s="330">
        <v>0</v>
      </c>
      <c r="L257" s="338">
        <f t="shared" si="50"/>
        <v>2.7777777777777776E-2</v>
      </c>
      <c r="M257" s="339">
        <f t="shared" si="51"/>
        <v>0</v>
      </c>
      <c r="N257" s="310">
        <v>5</v>
      </c>
      <c r="O257" s="333">
        <f>N257</f>
        <v>5</v>
      </c>
      <c r="P257" s="334">
        <v>0</v>
      </c>
      <c r="Q257" s="552">
        <v>4</v>
      </c>
      <c r="R257" s="543">
        <f>Q257</f>
        <v>4</v>
      </c>
      <c r="S257" s="544">
        <v>0</v>
      </c>
      <c r="T257" s="609">
        <f t="shared" si="52"/>
        <v>0.9</v>
      </c>
      <c r="U257" s="610">
        <f t="shared" si="53"/>
        <v>0.5</v>
      </c>
      <c r="V257" s="544">
        <f t="shared" si="54"/>
        <v>0.4</v>
      </c>
      <c r="W257" s="357">
        <f t="shared" si="55"/>
        <v>0.9</v>
      </c>
    </row>
    <row r="258" spans="1:23" outlineLevel="2">
      <c r="A258" s="576" t="s">
        <v>300</v>
      </c>
      <c r="B258" s="315" t="s">
        <v>3</v>
      </c>
      <c r="C258" s="361" t="s">
        <v>8</v>
      </c>
      <c r="D258" s="565" t="s">
        <v>908</v>
      </c>
      <c r="E258" s="565" t="s">
        <v>909</v>
      </c>
      <c r="F258" s="565" t="s">
        <v>957</v>
      </c>
      <c r="G258" s="355">
        <v>6</v>
      </c>
      <c r="H258" s="315" t="s">
        <v>32</v>
      </c>
      <c r="I258" s="575">
        <v>0.3</v>
      </c>
      <c r="J258" s="537">
        <f>(9+$Y$30)*I258</f>
        <v>4.05</v>
      </c>
      <c r="K258" s="567">
        <f>4.5*I258</f>
        <v>1.3499999999999999</v>
      </c>
      <c r="L258" s="338">
        <f t="shared" si="50"/>
        <v>2.25</v>
      </c>
      <c r="M258" s="339">
        <f t="shared" si="51"/>
        <v>0.74999999999999989</v>
      </c>
      <c r="N258" s="310">
        <v>0</v>
      </c>
      <c r="O258" s="333">
        <v>0</v>
      </c>
      <c r="P258" s="334">
        <v>0</v>
      </c>
      <c r="Q258" s="559">
        <v>8</v>
      </c>
      <c r="R258" s="563">
        <v>0.2</v>
      </c>
      <c r="S258" s="561">
        <v>0.4</v>
      </c>
      <c r="T258" s="356">
        <f t="shared" si="52"/>
        <v>1.35</v>
      </c>
      <c r="U258" s="336">
        <f t="shared" si="53"/>
        <v>0</v>
      </c>
      <c r="V258" s="334">
        <f t="shared" si="54"/>
        <v>1.35</v>
      </c>
      <c r="W258" s="357">
        <f t="shared" si="55"/>
        <v>1.35</v>
      </c>
    </row>
    <row r="259" spans="1:23" outlineLevel="2">
      <c r="A259" s="576" t="s">
        <v>300</v>
      </c>
      <c r="B259" s="315" t="s">
        <v>3</v>
      </c>
      <c r="C259" s="361" t="s">
        <v>8</v>
      </c>
      <c r="D259" s="565" t="s">
        <v>908</v>
      </c>
      <c r="E259" s="565" t="s">
        <v>910</v>
      </c>
      <c r="F259" s="565" t="s">
        <v>958</v>
      </c>
      <c r="G259" s="355">
        <v>6</v>
      </c>
      <c r="H259" s="315" t="s">
        <v>32</v>
      </c>
      <c r="I259" s="575">
        <v>0.25</v>
      </c>
      <c r="J259" s="537">
        <f>(9+$Y$30)*I259</f>
        <v>3.375</v>
      </c>
      <c r="K259" s="567">
        <f>4.5*I259</f>
        <v>1.125</v>
      </c>
      <c r="L259" s="338">
        <f t="shared" si="50"/>
        <v>1.875</v>
      </c>
      <c r="M259" s="339">
        <f t="shared" si="51"/>
        <v>0.625</v>
      </c>
      <c r="N259" s="310">
        <v>0</v>
      </c>
      <c r="O259" s="333">
        <v>0</v>
      </c>
      <c r="P259" s="334">
        <v>0</v>
      </c>
      <c r="Q259" s="559">
        <v>8</v>
      </c>
      <c r="R259" s="563">
        <v>0.2</v>
      </c>
      <c r="S259" s="561">
        <v>0.4</v>
      </c>
      <c r="T259" s="356">
        <f t="shared" si="52"/>
        <v>1.125</v>
      </c>
      <c r="U259" s="336">
        <f t="shared" si="53"/>
        <v>0</v>
      </c>
      <c r="V259" s="334">
        <f t="shared" si="54"/>
        <v>1.125</v>
      </c>
      <c r="W259" s="357">
        <f t="shared" si="55"/>
        <v>1.125</v>
      </c>
    </row>
    <row r="260" spans="1:23" outlineLevel="2">
      <c r="A260" s="326" t="s">
        <v>300</v>
      </c>
      <c r="B260" s="315" t="s">
        <v>24</v>
      </c>
      <c r="C260" s="315" t="s">
        <v>8</v>
      </c>
      <c r="D260" s="315" t="s">
        <v>25</v>
      </c>
      <c r="E260" s="315" t="s">
        <v>26</v>
      </c>
      <c r="F260" s="315" t="s">
        <v>27</v>
      </c>
      <c r="G260" s="355">
        <v>6</v>
      </c>
      <c r="H260" s="315" t="s">
        <v>28</v>
      </c>
      <c r="I260" s="329">
        <v>0</v>
      </c>
      <c r="J260" s="329">
        <f>21*I260</f>
        <v>0</v>
      </c>
      <c r="K260" s="567">
        <v>16</v>
      </c>
      <c r="L260" s="338">
        <f t="shared" si="50"/>
        <v>0</v>
      </c>
      <c r="M260" s="339">
        <f t="shared" si="51"/>
        <v>8.8888888888888893</v>
      </c>
      <c r="N260" s="310">
        <v>0</v>
      </c>
      <c r="O260" s="333">
        <v>0</v>
      </c>
      <c r="P260" s="334">
        <v>0</v>
      </c>
      <c r="Q260" s="552">
        <v>30</v>
      </c>
      <c r="R260" s="543">
        <v>0</v>
      </c>
      <c r="S260" s="544">
        <v>1</v>
      </c>
      <c r="T260" s="609">
        <f t="shared" si="52"/>
        <v>16</v>
      </c>
      <c r="U260" s="610">
        <f t="shared" si="53"/>
        <v>0</v>
      </c>
      <c r="V260" s="561">
        <f t="shared" si="54"/>
        <v>16</v>
      </c>
      <c r="W260" s="357">
        <f t="shared" si="55"/>
        <v>16</v>
      </c>
    </row>
    <row r="261" spans="1:23" outlineLevel="1">
      <c r="A261" s="647" t="s">
        <v>1018</v>
      </c>
      <c r="B261" s="315"/>
      <c r="C261" s="315"/>
      <c r="D261" s="315"/>
      <c r="E261" s="315"/>
      <c r="F261" s="315"/>
      <c r="G261" s="355"/>
      <c r="H261" s="315"/>
      <c r="I261" s="329"/>
      <c r="J261" s="329"/>
      <c r="K261" s="567"/>
      <c r="L261" s="338"/>
      <c r="M261" s="339"/>
      <c r="N261" s="310"/>
      <c r="O261" s="333"/>
      <c r="P261" s="334"/>
      <c r="Q261" s="552"/>
      <c r="R261" s="543"/>
      <c r="S261" s="544"/>
      <c r="T261" s="609"/>
      <c r="U261" s="610">
        <f>SUBTOTAL(9,U214:U260)</f>
        <v>554.98</v>
      </c>
      <c r="V261" s="561">
        <f>SUBTOTAL(9,V214:V260)</f>
        <v>527.8950000000001</v>
      </c>
      <c r="W261" s="357">
        <f>SUBTOTAL(9,W214:W260)</f>
        <v>1082.8750000000002</v>
      </c>
    </row>
    <row r="262" spans="1:23" outlineLevel="2">
      <c r="A262" s="354" t="s">
        <v>335</v>
      </c>
      <c r="B262" s="315" t="s">
        <v>9</v>
      </c>
      <c r="C262" s="315" t="s">
        <v>43</v>
      </c>
      <c r="D262" s="315" t="s">
        <v>336</v>
      </c>
      <c r="E262" s="315" t="s">
        <v>337</v>
      </c>
      <c r="F262" s="315" t="s">
        <v>338</v>
      </c>
      <c r="G262" s="355">
        <v>6</v>
      </c>
      <c r="H262" s="315" t="s">
        <v>42</v>
      </c>
      <c r="I262" s="329">
        <v>1</v>
      </c>
      <c r="J262" s="329">
        <v>9</v>
      </c>
      <c r="K262" s="330">
        <v>9</v>
      </c>
      <c r="L262" s="338">
        <f t="shared" ref="L262:L280" si="56">J262*10/3/G262</f>
        <v>5</v>
      </c>
      <c r="M262" s="339">
        <f t="shared" ref="M262:M280" si="57">K262*10/3/G262</f>
        <v>5</v>
      </c>
      <c r="N262" s="552">
        <v>100</v>
      </c>
      <c r="O262" s="548">
        <v>1.5</v>
      </c>
      <c r="P262" s="544">
        <v>5</v>
      </c>
      <c r="Q262" s="554">
        <v>10</v>
      </c>
      <c r="R262" s="543">
        <v>0.33</v>
      </c>
      <c r="S262" s="555">
        <v>0.5</v>
      </c>
      <c r="T262" s="356">
        <f t="shared" ref="T262:T280" si="58">J262*(O262+R262)+K262*(P262+S262)</f>
        <v>65.97</v>
      </c>
      <c r="U262" s="336">
        <f t="shared" ref="U262:U280" si="59">J262*O262+K262*P262</f>
        <v>58.5</v>
      </c>
      <c r="V262" s="334">
        <f t="shared" ref="V262:V280" si="60">J262*R262+K262*S262</f>
        <v>7.4700000000000006</v>
      </c>
      <c r="W262" s="357">
        <f t="shared" ref="W262:W280" si="61">T262</f>
        <v>65.97</v>
      </c>
    </row>
    <row r="263" spans="1:23" outlineLevel="2">
      <c r="A263" s="354" t="s">
        <v>335</v>
      </c>
      <c r="B263" s="315" t="s">
        <v>75</v>
      </c>
      <c r="C263" s="315" t="s">
        <v>43</v>
      </c>
      <c r="D263" s="315" t="s">
        <v>336</v>
      </c>
      <c r="E263" s="315" t="s">
        <v>337</v>
      </c>
      <c r="F263" s="315" t="s">
        <v>338</v>
      </c>
      <c r="G263" s="355">
        <v>6</v>
      </c>
      <c r="H263" s="315" t="s">
        <v>42</v>
      </c>
      <c r="I263" s="329">
        <v>1</v>
      </c>
      <c r="J263" s="329">
        <v>9</v>
      </c>
      <c r="K263" s="330">
        <v>9</v>
      </c>
      <c r="L263" s="338">
        <f t="shared" si="56"/>
        <v>5</v>
      </c>
      <c r="M263" s="339">
        <f t="shared" si="57"/>
        <v>5</v>
      </c>
      <c r="N263" s="559">
        <v>20</v>
      </c>
      <c r="O263" s="563">
        <v>0.5</v>
      </c>
      <c r="P263" s="561">
        <v>1</v>
      </c>
      <c r="Q263" s="552">
        <v>10</v>
      </c>
      <c r="R263" s="543">
        <v>0.17</v>
      </c>
      <c r="S263" s="544">
        <v>0.5</v>
      </c>
      <c r="T263" s="356">
        <f t="shared" si="58"/>
        <v>19.53</v>
      </c>
      <c r="U263" s="336">
        <f t="shared" si="59"/>
        <v>13.5</v>
      </c>
      <c r="V263" s="334">
        <f t="shared" si="60"/>
        <v>6.03</v>
      </c>
      <c r="W263" s="357">
        <f t="shared" si="61"/>
        <v>19.53</v>
      </c>
    </row>
    <row r="264" spans="1:23" outlineLevel="2">
      <c r="A264" s="354" t="s">
        <v>335</v>
      </c>
      <c r="B264" s="315" t="s">
        <v>34</v>
      </c>
      <c r="C264" s="315" t="s">
        <v>43</v>
      </c>
      <c r="D264" s="315" t="s">
        <v>339</v>
      </c>
      <c r="E264" s="315" t="s">
        <v>340</v>
      </c>
      <c r="F264" s="315" t="s">
        <v>341</v>
      </c>
      <c r="G264" s="355">
        <v>7.5</v>
      </c>
      <c r="H264" s="315" t="s">
        <v>42</v>
      </c>
      <c r="I264" s="329">
        <v>1</v>
      </c>
      <c r="J264" s="329">
        <v>9</v>
      </c>
      <c r="K264" s="330">
        <v>13.5</v>
      </c>
      <c r="L264" s="338">
        <f t="shared" si="56"/>
        <v>4</v>
      </c>
      <c r="M264" s="339">
        <f t="shared" si="57"/>
        <v>6</v>
      </c>
      <c r="N264" s="552">
        <v>80</v>
      </c>
      <c r="O264" s="543">
        <v>1</v>
      </c>
      <c r="P264" s="544">
        <v>4</v>
      </c>
      <c r="Q264" s="310">
        <v>20</v>
      </c>
      <c r="R264" s="543">
        <v>1</v>
      </c>
      <c r="S264" s="544">
        <v>1</v>
      </c>
      <c r="T264" s="356">
        <f t="shared" si="58"/>
        <v>85.5</v>
      </c>
      <c r="U264" s="336">
        <f t="shared" si="59"/>
        <v>63</v>
      </c>
      <c r="V264" s="334">
        <f t="shared" si="60"/>
        <v>22.5</v>
      </c>
      <c r="W264" s="357">
        <f t="shared" si="61"/>
        <v>85.5</v>
      </c>
    </row>
    <row r="265" spans="1:23" outlineLevel="2">
      <c r="A265" s="354" t="s">
        <v>335</v>
      </c>
      <c r="B265" s="315" t="s">
        <v>34</v>
      </c>
      <c r="C265" s="315" t="s">
        <v>14</v>
      </c>
      <c r="D265" s="315" t="s">
        <v>342</v>
      </c>
      <c r="E265" s="315" t="s">
        <v>343</v>
      </c>
      <c r="F265" s="315" t="s">
        <v>344</v>
      </c>
      <c r="G265" s="355">
        <v>7.5</v>
      </c>
      <c r="H265" s="315" t="s">
        <v>13</v>
      </c>
      <c r="I265" s="329">
        <v>1</v>
      </c>
      <c r="J265" s="329">
        <v>9</v>
      </c>
      <c r="K265" s="330">
        <v>13.5</v>
      </c>
      <c r="L265" s="338">
        <f t="shared" si="56"/>
        <v>4</v>
      </c>
      <c r="M265" s="339">
        <f t="shared" si="57"/>
        <v>6</v>
      </c>
      <c r="N265" s="552">
        <v>40</v>
      </c>
      <c r="O265" s="543">
        <v>1</v>
      </c>
      <c r="P265" s="544">
        <v>2</v>
      </c>
      <c r="Q265" s="310">
        <v>60</v>
      </c>
      <c r="R265" s="543">
        <v>1</v>
      </c>
      <c r="S265" s="544">
        <v>3</v>
      </c>
      <c r="T265" s="356">
        <f t="shared" si="58"/>
        <v>85.5</v>
      </c>
      <c r="U265" s="336">
        <f t="shared" si="59"/>
        <v>36</v>
      </c>
      <c r="V265" s="334">
        <f t="shared" si="60"/>
        <v>49.5</v>
      </c>
      <c r="W265" s="357">
        <f t="shared" si="61"/>
        <v>85.5</v>
      </c>
    </row>
    <row r="266" spans="1:23" outlineLevel="2">
      <c r="A266" s="354" t="s">
        <v>335</v>
      </c>
      <c r="B266" s="315" t="s">
        <v>34</v>
      </c>
      <c r="C266" s="315" t="s">
        <v>18</v>
      </c>
      <c r="D266" s="315" t="s">
        <v>345</v>
      </c>
      <c r="E266" s="315" t="s">
        <v>346</v>
      </c>
      <c r="F266" s="315" t="s">
        <v>347</v>
      </c>
      <c r="G266" s="355">
        <v>6</v>
      </c>
      <c r="H266" s="315" t="s">
        <v>13</v>
      </c>
      <c r="I266" s="329">
        <v>1</v>
      </c>
      <c r="J266" s="329">
        <v>9</v>
      </c>
      <c r="K266" s="330">
        <v>9</v>
      </c>
      <c r="L266" s="338">
        <f t="shared" si="56"/>
        <v>5</v>
      </c>
      <c r="M266" s="339">
        <f t="shared" si="57"/>
        <v>5</v>
      </c>
      <c r="N266" s="552">
        <v>80</v>
      </c>
      <c r="O266" s="543">
        <v>1</v>
      </c>
      <c r="P266" s="544">
        <v>3</v>
      </c>
      <c r="Q266" s="554">
        <v>30</v>
      </c>
      <c r="R266" s="548">
        <v>1</v>
      </c>
      <c r="S266" s="555">
        <v>2</v>
      </c>
      <c r="T266" s="356">
        <f t="shared" si="58"/>
        <v>63</v>
      </c>
      <c r="U266" s="336">
        <f t="shared" si="59"/>
        <v>36</v>
      </c>
      <c r="V266" s="334">
        <f t="shared" si="60"/>
        <v>27</v>
      </c>
      <c r="W266" s="357">
        <f t="shared" si="61"/>
        <v>63</v>
      </c>
    </row>
    <row r="267" spans="1:23" outlineLevel="2">
      <c r="A267" s="354" t="s">
        <v>335</v>
      </c>
      <c r="B267" s="315" t="s">
        <v>34</v>
      </c>
      <c r="C267" s="315" t="s">
        <v>18</v>
      </c>
      <c r="D267" s="315" t="s">
        <v>348</v>
      </c>
      <c r="E267" s="315" t="s">
        <v>349</v>
      </c>
      <c r="F267" s="315" t="s">
        <v>350</v>
      </c>
      <c r="G267" s="355">
        <v>6</v>
      </c>
      <c r="H267" s="315" t="s">
        <v>13</v>
      </c>
      <c r="I267" s="329">
        <v>1</v>
      </c>
      <c r="J267" s="329">
        <v>9</v>
      </c>
      <c r="K267" s="330">
        <v>9</v>
      </c>
      <c r="L267" s="338">
        <f t="shared" si="56"/>
        <v>5</v>
      </c>
      <c r="M267" s="339">
        <f t="shared" si="57"/>
        <v>5</v>
      </c>
      <c r="N267" s="552">
        <v>60</v>
      </c>
      <c r="O267" s="543">
        <v>1</v>
      </c>
      <c r="P267" s="544">
        <v>3</v>
      </c>
      <c r="Q267" s="554">
        <v>30</v>
      </c>
      <c r="R267" s="548">
        <v>1</v>
      </c>
      <c r="S267" s="555">
        <v>2</v>
      </c>
      <c r="T267" s="356">
        <f t="shared" si="58"/>
        <v>63</v>
      </c>
      <c r="U267" s="336">
        <f t="shared" si="59"/>
        <v>36</v>
      </c>
      <c r="V267" s="334">
        <f t="shared" si="60"/>
        <v>27</v>
      </c>
      <c r="W267" s="357">
        <f t="shared" si="61"/>
        <v>63</v>
      </c>
    </row>
    <row r="268" spans="1:23" outlineLevel="2">
      <c r="A268" s="354" t="s">
        <v>335</v>
      </c>
      <c r="B268" s="315" t="s">
        <v>34</v>
      </c>
      <c r="C268" s="315" t="s">
        <v>56</v>
      </c>
      <c r="D268" s="315" t="s">
        <v>351</v>
      </c>
      <c r="E268" s="315" t="s">
        <v>352</v>
      </c>
      <c r="F268" s="315" t="s">
        <v>353</v>
      </c>
      <c r="G268" s="355">
        <v>6</v>
      </c>
      <c r="H268" s="315" t="s">
        <v>13</v>
      </c>
      <c r="I268" s="329">
        <v>1</v>
      </c>
      <c r="J268" s="329">
        <v>9</v>
      </c>
      <c r="K268" s="330">
        <v>9</v>
      </c>
      <c r="L268" s="338">
        <f t="shared" si="56"/>
        <v>5</v>
      </c>
      <c r="M268" s="339">
        <f t="shared" si="57"/>
        <v>5</v>
      </c>
      <c r="N268" s="310">
        <v>0</v>
      </c>
      <c r="O268" s="333">
        <v>0</v>
      </c>
      <c r="P268" s="334">
        <v>0</v>
      </c>
      <c r="Q268" s="677">
        <v>48</v>
      </c>
      <c r="R268" s="543">
        <v>1</v>
      </c>
      <c r="S268" s="674">
        <v>3</v>
      </c>
      <c r="T268" s="356">
        <f t="shared" si="58"/>
        <v>36</v>
      </c>
      <c r="U268" s="336">
        <f t="shared" si="59"/>
        <v>0</v>
      </c>
      <c r="V268" s="334">
        <f t="shared" si="60"/>
        <v>36</v>
      </c>
      <c r="W268" s="357">
        <f t="shared" si="61"/>
        <v>36</v>
      </c>
    </row>
    <row r="269" spans="1:23" outlineLevel="2">
      <c r="A269" s="354" t="s">
        <v>335</v>
      </c>
      <c r="B269" s="315" t="s">
        <v>34</v>
      </c>
      <c r="C269" s="361" t="s">
        <v>22</v>
      </c>
      <c r="D269" s="315" t="s">
        <v>354</v>
      </c>
      <c r="E269" s="315" t="s">
        <v>355</v>
      </c>
      <c r="F269" s="315" t="s">
        <v>356</v>
      </c>
      <c r="G269" s="355">
        <v>6</v>
      </c>
      <c r="H269" s="315" t="s">
        <v>13</v>
      </c>
      <c r="I269" s="329">
        <v>1</v>
      </c>
      <c r="J269" s="329">
        <v>9</v>
      </c>
      <c r="K269" s="330">
        <v>9</v>
      </c>
      <c r="L269" s="338">
        <f t="shared" si="56"/>
        <v>5</v>
      </c>
      <c r="M269" s="339">
        <f t="shared" si="57"/>
        <v>5</v>
      </c>
      <c r="N269" s="552">
        <v>40</v>
      </c>
      <c r="O269" s="543">
        <v>1</v>
      </c>
      <c r="P269" s="544">
        <v>2</v>
      </c>
      <c r="Q269" s="310">
        <v>0</v>
      </c>
      <c r="R269" s="333">
        <v>0</v>
      </c>
      <c r="S269" s="334">
        <v>0</v>
      </c>
      <c r="T269" s="356">
        <f t="shared" si="58"/>
        <v>27</v>
      </c>
      <c r="U269" s="336">
        <f t="shared" si="59"/>
        <v>27</v>
      </c>
      <c r="V269" s="334">
        <f t="shared" si="60"/>
        <v>0</v>
      </c>
      <c r="W269" s="357">
        <f t="shared" si="61"/>
        <v>27</v>
      </c>
    </row>
    <row r="270" spans="1:23" outlineLevel="2">
      <c r="A270" s="326" t="s">
        <v>335</v>
      </c>
      <c r="B270" s="315" t="s">
        <v>34</v>
      </c>
      <c r="C270" s="315" t="s">
        <v>8</v>
      </c>
      <c r="D270" s="315" t="s">
        <v>69</v>
      </c>
      <c r="E270" s="315" t="s">
        <v>5</v>
      </c>
      <c r="F270" s="315" t="s">
        <v>6</v>
      </c>
      <c r="G270" s="355">
        <v>18</v>
      </c>
      <c r="H270" s="315" t="s">
        <v>7</v>
      </c>
      <c r="I270" s="329">
        <v>1</v>
      </c>
      <c r="J270" s="329">
        <f>$Y$29</f>
        <v>1.3149999999999999</v>
      </c>
      <c r="K270" s="330">
        <v>0</v>
      </c>
      <c r="L270" s="338">
        <f t="shared" si="56"/>
        <v>0.2435185185185185</v>
      </c>
      <c r="M270" s="339">
        <f t="shared" si="57"/>
        <v>0</v>
      </c>
      <c r="N270" s="552">
        <v>1</v>
      </c>
      <c r="O270" s="545">
        <f>N270</f>
        <v>1</v>
      </c>
      <c r="P270" s="544">
        <v>0</v>
      </c>
      <c r="Q270" s="552">
        <v>1</v>
      </c>
      <c r="R270" s="545">
        <f>Q270</f>
        <v>1</v>
      </c>
      <c r="S270" s="544">
        <v>0</v>
      </c>
      <c r="T270" s="356">
        <f t="shared" si="58"/>
        <v>2.63</v>
      </c>
      <c r="U270" s="336">
        <f t="shared" si="59"/>
        <v>1.3149999999999999</v>
      </c>
      <c r="V270" s="334">
        <f t="shared" si="60"/>
        <v>1.3149999999999999</v>
      </c>
      <c r="W270" s="357">
        <f t="shared" si="61"/>
        <v>2.63</v>
      </c>
    </row>
    <row r="271" spans="1:23" outlineLevel="2">
      <c r="A271" s="354" t="s">
        <v>335</v>
      </c>
      <c r="B271" s="315" t="s">
        <v>34</v>
      </c>
      <c r="C271" s="315" t="s">
        <v>97</v>
      </c>
      <c r="D271" s="315" t="s">
        <v>357</v>
      </c>
      <c r="E271" s="315" t="s">
        <v>358</v>
      </c>
      <c r="F271" s="315" t="s">
        <v>359</v>
      </c>
      <c r="G271" s="355">
        <v>6</v>
      </c>
      <c r="H271" s="315" t="s">
        <v>96</v>
      </c>
      <c r="I271" s="329">
        <v>1</v>
      </c>
      <c r="J271" s="329">
        <f t="shared" ref="J271:J277" si="62">(4.5+$Y$30)*I271</f>
        <v>9</v>
      </c>
      <c r="K271" s="330">
        <v>9</v>
      </c>
      <c r="L271" s="338">
        <f t="shared" si="56"/>
        <v>5</v>
      </c>
      <c r="M271" s="339">
        <f t="shared" si="57"/>
        <v>5</v>
      </c>
      <c r="N271" s="552">
        <v>20</v>
      </c>
      <c r="O271" s="543">
        <v>1</v>
      </c>
      <c r="P271" s="544">
        <v>1</v>
      </c>
      <c r="Q271" s="310">
        <v>0</v>
      </c>
      <c r="R271" s="333">
        <v>0</v>
      </c>
      <c r="S271" s="334">
        <v>0</v>
      </c>
      <c r="T271" s="356">
        <f t="shared" si="58"/>
        <v>18</v>
      </c>
      <c r="U271" s="336">
        <f t="shared" si="59"/>
        <v>18</v>
      </c>
      <c r="V271" s="334">
        <f t="shared" si="60"/>
        <v>0</v>
      </c>
      <c r="W271" s="357">
        <f t="shared" si="61"/>
        <v>18</v>
      </c>
    </row>
    <row r="272" spans="1:23" outlineLevel="2">
      <c r="A272" s="354" t="s">
        <v>335</v>
      </c>
      <c r="B272" s="315" t="s">
        <v>34</v>
      </c>
      <c r="C272" s="361" t="s">
        <v>56</v>
      </c>
      <c r="D272" s="315" t="s">
        <v>360</v>
      </c>
      <c r="E272" s="315" t="s">
        <v>361</v>
      </c>
      <c r="F272" s="315" t="s">
        <v>362</v>
      </c>
      <c r="G272" s="355">
        <v>6</v>
      </c>
      <c r="H272" s="315" t="s">
        <v>13</v>
      </c>
      <c r="I272" s="329">
        <v>1</v>
      </c>
      <c r="J272" s="329">
        <f t="shared" si="62"/>
        <v>9</v>
      </c>
      <c r="K272" s="330">
        <v>9</v>
      </c>
      <c r="L272" s="338">
        <f t="shared" si="56"/>
        <v>5</v>
      </c>
      <c r="M272" s="339">
        <f t="shared" si="57"/>
        <v>5</v>
      </c>
      <c r="N272" s="310">
        <v>0</v>
      </c>
      <c r="O272" s="333">
        <v>0</v>
      </c>
      <c r="P272" s="334">
        <v>0</v>
      </c>
      <c r="Q272" s="552">
        <v>60</v>
      </c>
      <c r="R272" s="543">
        <v>1</v>
      </c>
      <c r="S272" s="544">
        <v>3</v>
      </c>
      <c r="T272" s="356">
        <f t="shared" si="58"/>
        <v>36</v>
      </c>
      <c r="U272" s="336">
        <f t="shared" si="59"/>
        <v>0</v>
      </c>
      <c r="V272" s="334">
        <f t="shared" si="60"/>
        <v>36</v>
      </c>
      <c r="W272" s="357">
        <f t="shared" si="61"/>
        <v>36</v>
      </c>
    </row>
    <row r="273" spans="1:23" outlineLevel="2">
      <c r="A273" s="354" t="s">
        <v>335</v>
      </c>
      <c r="B273" s="315" t="s">
        <v>34</v>
      </c>
      <c r="C273" s="315" t="s">
        <v>97</v>
      </c>
      <c r="D273" s="315" t="s">
        <v>363</v>
      </c>
      <c r="E273" s="315" t="s">
        <v>364</v>
      </c>
      <c r="F273" s="315" t="s">
        <v>365</v>
      </c>
      <c r="G273" s="355">
        <v>6</v>
      </c>
      <c r="H273" s="315" t="s">
        <v>96</v>
      </c>
      <c r="I273" s="329">
        <v>1</v>
      </c>
      <c r="J273" s="329">
        <f t="shared" si="62"/>
        <v>9</v>
      </c>
      <c r="K273" s="330">
        <v>9</v>
      </c>
      <c r="L273" s="338">
        <f t="shared" si="56"/>
        <v>5</v>
      </c>
      <c r="M273" s="339">
        <f t="shared" si="57"/>
        <v>5</v>
      </c>
      <c r="N273" s="552">
        <v>20</v>
      </c>
      <c r="O273" s="543">
        <v>1</v>
      </c>
      <c r="P273" s="544">
        <v>1</v>
      </c>
      <c r="Q273" s="310">
        <v>0</v>
      </c>
      <c r="R273" s="333">
        <v>0</v>
      </c>
      <c r="S273" s="334">
        <v>0</v>
      </c>
      <c r="T273" s="356">
        <f t="shared" si="58"/>
        <v>18</v>
      </c>
      <c r="U273" s="336">
        <f t="shared" si="59"/>
        <v>18</v>
      </c>
      <c r="V273" s="334">
        <f t="shared" si="60"/>
        <v>0</v>
      </c>
      <c r="W273" s="357">
        <f t="shared" si="61"/>
        <v>18</v>
      </c>
    </row>
    <row r="274" spans="1:23" outlineLevel="2">
      <c r="A274" s="354" t="s">
        <v>335</v>
      </c>
      <c r="B274" s="315" t="s">
        <v>34</v>
      </c>
      <c r="C274" s="315" t="s">
        <v>97</v>
      </c>
      <c r="D274" s="315" t="s">
        <v>366</v>
      </c>
      <c r="E274" s="315" t="s">
        <v>367</v>
      </c>
      <c r="F274" s="315" t="s">
        <v>368</v>
      </c>
      <c r="G274" s="355">
        <v>6</v>
      </c>
      <c r="H274" s="315" t="s">
        <v>96</v>
      </c>
      <c r="I274" s="329">
        <v>1</v>
      </c>
      <c r="J274" s="329">
        <f t="shared" si="62"/>
        <v>9</v>
      </c>
      <c r="K274" s="330">
        <v>9</v>
      </c>
      <c r="L274" s="338">
        <f t="shared" si="56"/>
        <v>5</v>
      </c>
      <c r="M274" s="339">
        <f t="shared" si="57"/>
        <v>5</v>
      </c>
      <c r="N274" s="552">
        <v>20</v>
      </c>
      <c r="O274" s="543">
        <v>1</v>
      </c>
      <c r="P274" s="544">
        <v>1</v>
      </c>
      <c r="Q274" s="310">
        <v>0</v>
      </c>
      <c r="R274" s="333">
        <v>0</v>
      </c>
      <c r="S274" s="334">
        <v>0</v>
      </c>
      <c r="T274" s="356">
        <f t="shared" si="58"/>
        <v>18</v>
      </c>
      <c r="U274" s="336">
        <f t="shared" si="59"/>
        <v>18</v>
      </c>
      <c r="V274" s="334">
        <f t="shared" si="60"/>
        <v>0</v>
      </c>
      <c r="W274" s="357">
        <f t="shared" si="61"/>
        <v>18</v>
      </c>
    </row>
    <row r="275" spans="1:23" outlineLevel="2">
      <c r="A275" s="354" t="s">
        <v>335</v>
      </c>
      <c r="B275" s="315" t="s">
        <v>34</v>
      </c>
      <c r="C275" s="361" t="s">
        <v>38</v>
      </c>
      <c r="D275" s="315" t="s">
        <v>369</v>
      </c>
      <c r="E275" s="315" t="s">
        <v>370</v>
      </c>
      <c r="F275" s="315" t="s">
        <v>371</v>
      </c>
      <c r="G275" s="355">
        <v>6</v>
      </c>
      <c r="H275" s="315" t="s">
        <v>13</v>
      </c>
      <c r="I275" s="329">
        <v>1</v>
      </c>
      <c r="J275" s="329">
        <f t="shared" si="62"/>
        <v>9</v>
      </c>
      <c r="K275" s="330">
        <v>9</v>
      </c>
      <c r="L275" s="338">
        <f t="shared" si="56"/>
        <v>5</v>
      </c>
      <c r="M275" s="339">
        <f t="shared" si="57"/>
        <v>5</v>
      </c>
      <c r="N275" s="310">
        <v>0</v>
      </c>
      <c r="O275" s="333">
        <v>0</v>
      </c>
      <c r="P275" s="334">
        <v>0</v>
      </c>
      <c r="Q275" s="552">
        <v>40</v>
      </c>
      <c r="R275" s="543">
        <v>1</v>
      </c>
      <c r="S275" s="544">
        <v>2</v>
      </c>
      <c r="T275" s="356">
        <f t="shared" si="58"/>
        <v>27</v>
      </c>
      <c r="U275" s="336">
        <f t="shared" si="59"/>
        <v>0</v>
      </c>
      <c r="V275" s="334">
        <f t="shared" si="60"/>
        <v>27</v>
      </c>
      <c r="W275" s="357">
        <f t="shared" si="61"/>
        <v>27</v>
      </c>
    </row>
    <row r="276" spans="1:23" outlineLevel="2">
      <c r="A276" s="354" t="s">
        <v>335</v>
      </c>
      <c r="B276" s="315" t="s">
        <v>34</v>
      </c>
      <c r="C276" s="315" t="s">
        <v>97</v>
      </c>
      <c r="D276" s="315" t="s">
        <v>372</v>
      </c>
      <c r="E276" s="315" t="s">
        <v>373</v>
      </c>
      <c r="F276" s="315" t="s">
        <v>374</v>
      </c>
      <c r="G276" s="355">
        <v>6</v>
      </c>
      <c r="H276" s="315" t="s">
        <v>96</v>
      </c>
      <c r="I276" s="329">
        <v>1</v>
      </c>
      <c r="J276" s="329">
        <f t="shared" si="62"/>
        <v>9</v>
      </c>
      <c r="K276" s="330">
        <v>9</v>
      </c>
      <c r="L276" s="338">
        <f t="shared" si="56"/>
        <v>5</v>
      </c>
      <c r="M276" s="339">
        <f t="shared" si="57"/>
        <v>5</v>
      </c>
      <c r="N276" s="552">
        <v>20</v>
      </c>
      <c r="O276" s="543">
        <v>1</v>
      </c>
      <c r="P276" s="544">
        <v>1</v>
      </c>
      <c r="Q276" s="310">
        <v>0</v>
      </c>
      <c r="R276" s="333">
        <v>0</v>
      </c>
      <c r="S276" s="334">
        <v>0</v>
      </c>
      <c r="T276" s="356">
        <f t="shared" si="58"/>
        <v>18</v>
      </c>
      <c r="U276" s="336">
        <f t="shared" si="59"/>
        <v>18</v>
      </c>
      <c r="V276" s="334">
        <f t="shared" si="60"/>
        <v>0</v>
      </c>
      <c r="W276" s="357">
        <f t="shared" si="61"/>
        <v>18</v>
      </c>
    </row>
    <row r="277" spans="1:23" outlineLevel="2">
      <c r="A277" s="354" t="s">
        <v>335</v>
      </c>
      <c r="B277" s="315" t="s">
        <v>34</v>
      </c>
      <c r="C277" s="315" t="s">
        <v>8</v>
      </c>
      <c r="D277" s="361" t="s">
        <v>691</v>
      </c>
      <c r="E277" s="315" t="s">
        <v>624</v>
      </c>
      <c r="F277" s="315" t="s">
        <v>650</v>
      </c>
      <c r="G277" s="355">
        <v>6</v>
      </c>
      <c r="H277" s="315" t="s">
        <v>96</v>
      </c>
      <c r="I277" s="329">
        <v>1</v>
      </c>
      <c r="J277" s="329">
        <f t="shared" si="62"/>
        <v>9</v>
      </c>
      <c r="K277" s="330">
        <v>9</v>
      </c>
      <c r="L277" s="338">
        <f t="shared" si="56"/>
        <v>5</v>
      </c>
      <c r="M277" s="339">
        <f t="shared" si="57"/>
        <v>5</v>
      </c>
      <c r="N277" s="310">
        <v>0</v>
      </c>
      <c r="O277" s="333">
        <v>0</v>
      </c>
      <c r="P277" s="334">
        <v>0</v>
      </c>
      <c r="Q277" s="552">
        <v>0</v>
      </c>
      <c r="R277" s="543">
        <v>0</v>
      </c>
      <c r="S277" s="544">
        <v>0</v>
      </c>
      <c r="T277" s="356">
        <f t="shared" si="58"/>
        <v>0</v>
      </c>
      <c r="U277" s="759">
        <f t="shared" si="59"/>
        <v>0</v>
      </c>
      <c r="V277" s="757">
        <f t="shared" si="60"/>
        <v>0</v>
      </c>
      <c r="W277" s="760">
        <f t="shared" si="61"/>
        <v>0</v>
      </c>
    </row>
    <row r="278" spans="1:23" outlineLevel="2">
      <c r="A278" s="354" t="s">
        <v>335</v>
      </c>
      <c r="B278" s="315" t="s">
        <v>34</v>
      </c>
      <c r="C278" s="315" t="s">
        <v>8</v>
      </c>
      <c r="D278" s="315" t="s">
        <v>29</v>
      </c>
      <c r="E278" s="315" t="s">
        <v>30</v>
      </c>
      <c r="F278" s="315" t="s">
        <v>31</v>
      </c>
      <c r="G278" s="355">
        <v>12</v>
      </c>
      <c r="H278" s="315" t="s">
        <v>32</v>
      </c>
      <c r="I278" s="329">
        <v>1</v>
      </c>
      <c r="J278" s="329">
        <f>$Y$27</f>
        <v>0.1</v>
      </c>
      <c r="K278" s="330">
        <v>0</v>
      </c>
      <c r="L278" s="338">
        <f t="shared" si="56"/>
        <v>2.7777777777777776E-2</v>
      </c>
      <c r="M278" s="339">
        <f t="shared" si="57"/>
        <v>0</v>
      </c>
      <c r="N278" s="552">
        <v>1</v>
      </c>
      <c r="O278" s="543">
        <f>N278</f>
        <v>1</v>
      </c>
      <c r="P278" s="544">
        <v>0</v>
      </c>
      <c r="Q278" s="552">
        <v>1</v>
      </c>
      <c r="R278" s="543">
        <f>Q278</f>
        <v>1</v>
      </c>
      <c r="S278" s="544">
        <v>0</v>
      </c>
      <c r="T278" s="356">
        <f t="shared" si="58"/>
        <v>0.2</v>
      </c>
      <c r="U278" s="336">
        <f t="shared" si="59"/>
        <v>0.1</v>
      </c>
      <c r="V278" s="334">
        <f t="shared" si="60"/>
        <v>0.1</v>
      </c>
      <c r="W278" s="357">
        <f t="shared" si="61"/>
        <v>0.2</v>
      </c>
    </row>
    <row r="279" spans="1:23" outlineLevel="2">
      <c r="A279" s="354" t="s">
        <v>335</v>
      </c>
      <c r="B279" s="315" t="s">
        <v>80</v>
      </c>
      <c r="C279" s="315" t="s">
        <v>43</v>
      </c>
      <c r="D279" s="315" t="s">
        <v>336</v>
      </c>
      <c r="E279" s="315" t="s">
        <v>337</v>
      </c>
      <c r="F279" s="315" t="s">
        <v>338</v>
      </c>
      <c r="G279" s="355">
        <v>6</v>
      </c>
      <c r="H279" s="315" t="s">
        <v>42</v>
      </c>
      <c r="I279" s="329">
        <v>1</v>
      </c>
      <c r="J279" s="329">
        <v>9</v>
      </c>
      <c r="K279" s="330">
        <v>9</v>
      </c>
      <c r="L279" s="338">
        <f t="shared" si="56"/>
        <v>5</v>
      </c>
      <c r="M279" s="339">
        <f t="shared" si="57"/>
        <v>5</v>
      </c>
      <c r="N279" s="677">
        <v>20</v>
      </c>
      <c r="O279" s="548">
        <v>0.5</v>
      </c>
      <c r="P279" s="674">
        <v>1</v>
      </c>
      <c r="Q279" s="552">
        <v>10</v>
      </c>
      <c r="R279" s="543">
        <v>0.17</v>
      </c>
      <c r="S279" s="544">
        <v>0.5</v>
      </c>
      <c r="T279" s="356">
        <f t="shared" si="58"/>
        <v>19.53</v>
      </c>
      <c r="U279" s="336">
        <f t="shared" si="59"/>
        <v>13.5</v>
      </c>
      <c r="V279" s="334">
        <f t="shared" si="60"/>
        <v>6.03</v>
      </c>
      <c r="W279" s="357">
        <f t="shared" si="61"/>
        <v>19.53</v>
      </c>
    </row>
    <row r="280" spans="1:23" outlineLevel="2">
      <c r="A280" s="354" t="s">
        <v>335</v>
      </c>
      <c r="B280" s="315" t="s">
        <v>3</v>
      </c>
      <c r="C280" s="315" t="s">
        <v>43</v>
      </c>
      <c r="D280" s="315" t="s">
        <v>336</v>
      </c>
      <c r="E280" s="315" t="s">
        <v>337</v>
      </c>
      <c r="F280" s="315" t="s">
        <v>338</v>
      </c>
      <c r="G280" s="355">
        <v>6</v>
      </c>
      <c r="H280" s="315" t="s">
        <v>42</v>
      </c>
      <c r="I280" s="329">
        <v>1</v>
      </c>
      <c r="J280" s="329">
        <v>9</v>
      </c>
      <c r="K280" s="330">
        <v>9</v>
      </c>
      <c r="L280" s="338">
        <f t="shared" si="56"/>
        <v>5</v>
      </c>
      <c r="M280" s="339">
        <f t="shared" si="57"/>
        <v>5</v>
      </c>
      <c r="N280" s="677">
        <v>80</v>
      </c>
      <c r="O280" s="563">
        <v>1.5</v>
      </c>
      <c r="P280" s="674">
        <v>4</v>
      </c>
      <c r="Q280" s="552">
        <v>10</v>
      </c>
      <c r="R280" s="543">
        <v>0.33</v>
      </c>
      <c r="S280" s="561">
        <v>0.5</v>
      </c>
      <c r="T280" s="356">
        <f t="shared" si="58"/>
        <v>56.97</v>
      </c>
      <c r="U280" s="336">
        <f t="shared" si="59"/>
        <v>49.5</v>
      </c>
      <c r="V280" s="334">
        <f t="shared" si="60"/>
        <v>7.4700000000000006</v>
      </c>
      <c r="W280" s="357">
        <f t="shared" si="61"/>
        <v>56.97</v>
      </c>
    </row>
    <row r="281" spans="1:23" outlineLevel="1">
      <c r="A281" s="645" t="s">
        <v>1019</v>
      </c>
      <c r="B281" s="315"/>
      <c r="C281" s="315"/>
      <c r="D281" s="315"/>
      <c r="E281" s="315"/>
      <c r="F281" s="315"/>
      <c r="G281" s="355"/>
      <c r="H281" s="315"/>
      <c r="I281" s="329"/>
      <c r="J281" s="329"/>
      <c r="K281" s="330"/>
      <c r="L281" s="338"/>
      <c r="M281" s="339"/>
      <c r="N281" s="677"/>
      <c r="O281" s="563"/>
      <c r="P281" s="674"/>
      <c r="Q281" s="552"/>
      <c r="R281" s="543"/>
      <c r="S281" s="561"/>
      <c r="T281" s="356"/>
      <c r="U281" s="336">
        <f>SUBTOTAL(9,U262:U280)</f>
        <v>406.41500000000002</v>
      </c>
      <c r="V281" s="334">
        <f>SUBTOTAL(9,V262:V280)</f>
        <v>253.41499999999999</v>
      </c>
      <c r="W281" s="357">
        <f>SUBTOTAL(9,W262:W280)</f>
        <v>659.83</v>
      </c>
    </row>
    <row r="282" spans="1:23" outlineLevel="2">
      <c r="A282" s="326" t="s">
        <v>375</v>
      </c>
      <c r="B282" s="315" t="s">
        <v>564</v>
      </c>
      <c r="C282" s="361" t="s">
        <v>14</v>
      </c>
      <c r="D282" s="314" t="s">
        <v>623</v>
      </c>
      <c r="E282" s="315" t="s">
        <v>152</v>
      </c>
      <c r="F282" s="316" t="s">
        <v>153</v>
      </c>
      <c r="G282" s="355">
        <v>15</v>
      </c>
      <c r="H282" s="315" t="s">
        <v>144</v>
      </c>
      <c r="I282" s="329">
        <v>1</v>
      </c>
      <c r="J282" s="329">
        <f>$Y$3</f>
        <v>1.3149999999999999</v>
      </c>
      <c r="K282" s="330">
        <v>0</v>
      </c>
      <c r="L282" s="338">
        <f t="shared" ref="L282:L305" si="63">J282*10/3/G282</f>
        <v>0.29222222222222222</v>
      </c>
      <c r="M282" s="339">
        <f t="shared" ref="M282:M305" si="64">K282*10/3/G282</f>
        <v>0</v>
      </c>
      <c r="N282" s="552">
        <v>0</v>
      </c>
      <c r="O282" s="545">
        <f>N282</f>
        <v>0</v>
      </c>
      <c r="P282" s="544">
        <v>0</v>
      </c>
      <c r="Q282" s="552">
        <v>0</v>
      </c>
      <c r="R282" s="545">
        <f>Q282</f>
        <v>0</v>
      </c>
      <c r="S282" s="544">
        <v>0</v>
      </c>
      <c r="T282" s="356">
        <f t="shared" ref="T282:T305" si="65">J282*(O282+R282)+K282*(P282+S282)</f>
        <v>0</v>
      </c>
      <c r="U282" s="336">
        <f t="shared" ref="U282:U305" si="66">J282*O282+K282*P282</f>
        <v>0</v>
      </c>
      <c r="V282" s="334">
        <f t="shared" ref="V282:V305" si="67">J282*R282+K282*S282</f>
        <v>0</v>
      </c>
      <c r="W282" s="357">
        <f t="shared" ref="W282:W305" si="68">T282</f>
        <v>0</v>
      </c>
    </row>
    <row r="283" spans="1:23" outlineLevel="2">
      <c r="A283" s="326" t="s">
        <v>375</v>
      </c>
      <c r="B283" s="315" t="s">
        <v>564</v>
      </c>
      <c r="C283" s="361" t="s">
        <v>14</v>
      </c>
      <c r="D283" s="314" t="s">
        <v>620</v>
      </c>
      <c r="E283" s="315" t="s">
        <v>647</v>
      </c>
      <c r="F283" s="316" t="s">
        <v>619</v>
      </c>
      <c r="G283" s="355">
        <v>5</v>
      </c>
      <c r="H283" s="315" t="s">
        <v>13</v>
      </c>
      <c r="I283" s="329">
        <f>1/3</f>
        <v>0.33333333333333331</v>
      </c>
      <c r="J283" s="329">
        <f>13.5*I283</f>
        <v>4.5</v>
      </c>
      <c r="K283" s="330">
        <v>0</v>
      </c>
      <c r="L283" s="338">
        <f t="shared" si="63"/>
        <v>3</v>
      </c>
      <c r="M283" s="339">
        <f t="shared" si="64"/>
        <v>0</v>
      </c>
      <c r="N283" s="552">
        <v>0</v>
      </c>
      <c r="O283" s="543">
        <v>0</v>
      </c>
      <c r="P283" s="544">
        <v>0</v>
      </c>
      <c r="Q283" s="552">
        <v>15</v>
      </c>
      <c r="R283" s="543">
        <v>1</v>
      </c>
      <c r="S283" s="544">
        <v>0</v>
      </c>
      <c r="T283" s="356">
        <f t="shared" si="65"/>
        <v>4.5</v>
      </c>
      <c r="U283" s="336">
        <f t="shared" si="66"/>
        <v>0</v>
      </c>
      <c r="V283" s="334">
        <f t="shared" si="67"/>
        <v>4.5</v>
      </c>
      <c r="W283" s="357">
        <f t="shared" si="68"/>
        <v>4.5</v>
      </c>
    </row>
    <row r="284" spans="1:23" outlineLevel="2">
      <c r="A284" s="354" t="s">
        <v>375</v>
      </c>
      <c r="B284" s="315" t="s">
        <v>9</v>
      </c>
      <c r="C284" s="315" t="s">
        <v>43</v>
      </c>
      <c r="D284" s="315" t="s">
        <v>218</v>
      </c>
      <c r="E284" s="315" t="s">
        <v>219</v>
      </c>
      <c r="F284" s="315" t="s">
        <v>220</v>
      </c>
      <c r="G284" s="355">
        <v>6</v>
      </c>
      <c r="H284" s="315" t="s">
        <v>221</v>
      </c>
      <c r="I284" s="329">
        <v>0.10539999999999999</v>
      </c>
      <c r="J284" s="329">
        <f>I284*13.5</f>
        <v>1.4228999999999998</v>
      </c>
      <c r="K284" s="330">
        <f>I284*4.5</f>
        <v>0.47429999999999994</v>
      </c>
      <c r="L284" s="338">
        <f t="shared" si="63"/>
        <v>0.79049999999999987</v>
      </c>
      <c r="M284" s="339">
        <f t="shared" si="64"/>
        <v>0.26349999999999996</v>
      </c>
      <c r="N284" s="552">
        <v>100</v>
      </c>
      <c r="O284" s="548">
        <v>1.5</v>
      </c>
      <c r="P284" s="544">
        <v>5</v>
      </c>
      <c r="Q284" s="554">
        <v>5</v>
      </c>
      <c r="R284" s="543">
        <v>0.33</v>
      </c>
      <c r="S284" s="555">
        <v>0.25</v>
      </c>
      <c r="T284" s="356">
        <f t="shared" si="65"/>
        <v>5.0939819999999996</v>
      </c>
      <c r="U284" s="336">
        <f t="shared" si="66"/>
        <v>4.5058499999999988</v>
      </c>
      <c r="V284" s="334">
        <f t="shared" si="67"/>
        <v>0.58813199999999988</v>
      </c>
      <c r="W284" s="357">
        <f t="shared" si="68"/>
        <v>5.0939819999999996</v>
      </c>
    </row>
    <row r="285" spans="1:23" outlineLevel="2">
      <c r="A285" s="354" t="s">
        <v>375</v>
      </c>
      <c r="B285" s="315" t="s">
        <v>9</v>
      </c>
      <c r="C285" s="315" t="s">
        <v>8</v>
      </c>
      <c r="D285" s="315" t="s">
        <v>222</v>
      </c>
      <c r="E285" s="315" t="s">
        <v>223</v>
      </c>
      <c r="F285" s="315" t="s">
        <v>224</v>
      </c>
      <c r="G285" s="355">
        <v>6</v>
      </c>
      <c r="H285" s="315" t="s">
        <v>32</v>
      </c>
      <c r="I285" s="329">
        <v>0.5</v>
      </c>
      <c r="J285" s="329">
        <f>(4.5+$Y$30)*I285</f>
        <v>4.5</v>
      </c>
      <c r="K285" s="330">
        <f>9*I285</f>
        <v>4.5</v>
      </c>
      <c r="L285" s="338">
        <f t="shared" si="63"/>
        <v>2.5</v>
      </c>
      <c r="M285" s="339">
        <f t="shared" si="64"/>
        <v>2.5</v>
      </c>
      <c r="N285" s="310">
        <v>0</v>
      </c>
      <c r="O285" s="333">
        <v>0</v>
      </c>
      <c r="P285" s="334">
        <v>0</v>
      </c>
      <c r="Q285" s="552">
        <v>8</v>
      </c>
      <c r="R285" s="543">
        <v>0.2</v>
      </c>
      <c r="S285" s="544">
        <v>0.4</v>
      </c>
      <c r="T285" s="356">
        <f t="shared" si="65"/>
        <v>2.7</v>
      </c>
      <c r="U285" s="336">
        <f t="shared" si="66"/>
        <v>0</v>
      </c>
      <c r="V285" s="334">
        <f t="shared" si="67"/>
        <v>2.7</v>
      </c>
      <c r="W285" s="357">
        <f t="shared" si="68"/>
        <v>2.7</v>
      </c>
    </row>
    <row r="286" spans="1:23" outlineLevel="2">
      <c r="A286" s="354" t="s">
        <v>375</v>
      </c>
      <c r="B286" s="315" t="s">
        <v>9</v>
      </c>
      <c r="C286" s="315" t="s">
        <v>18</v>
      </c>
      <c r="D286" s="315" t="s">
        <v>278</v>
      </c>
      <c r="E286" s="315" t="s">
        <v>279</v>
      </c>
      <c r="F286" s="315" t="s">
        <v>280</v>
      </c>
      <c r="G286" s="355">
        <v>6</v>
      </c>
      <c r="H286" s="315" t="s">
        <v>13</v>
      </c>
      <c r="I286" s="329">
        <v>0.2</v>
      </c>
      <c r="J286" s="329">
        <f>13.5*I286</f>
        <v>2.7</v>
      </c>
      <c r="K286" s="330">
        <f>4.5*I286</f>
        <v>0.9</v>
      </c>
      <c r="L286" s="338">
        <f t="shared" si="63"/>
        <v>1.5</v>
      </c>
      <c r="M286" s="339">
        <f t="shared" si="64"/>
        <v>0.5</v>
      </c>
      <c r="N286" s="559">
        <v>105</v>
      </c>
      <c r="O286" s="543">
        <v>2</v>
      </c>
      <c r="P286" s="561">
        <v>7</v>
      </c>
      <c r="Q286" s="310">
        <v>0</v>
      </c>
      <c r="R286" s="333">
        <v>0</v>
      </c>
      <c r="S286" s="334">
        <v>0</v>
      </c>
      <c r="T286" s="356">
        <f t="shared" si="65"/>
        <v>11.7</v>
      </c>
      <c r="U286" s="336">
        <f t="shared" si="66"/>
        <v>11.7</v>
      </c>
      <c r="V286" s="334">
        <f t="shared" si="67"/>
        <v>0</v>
      </c>
      <c r="W286" s="357">
        <f t="shared" si="68"/>
        <v>11.7</v>
      </c>
    </row>
    <row r="287" spans="1:23" outlineLevel="2">
      <c r="A287" s="354" t="s">
        <v>375</v>
      </c>
      <c r="B287" s="315" t="s">
        <v>75</v>
      </c>
      <c r="C287" s="315" t="s">
        <v>43</v>
      </c>
      <c r="D287" s="315" t="s">
        <v>218</v>
      </c>
      <c r="E287" s="315" t="s">
        <v>219</v>
      </c>
      <c r="F287" s="315" t="s">
        <v>220</v>
      </c>
      <c r="G287" s="355">
        <v>6</v>
      </c>
      <c r="H287" s="315" t="s">
        <v>221</v>
      </c>
      <c r="I287" s="329">
        <v>0.10539999999999999</v>
      </c>
      <c r="J287" s="329">
        <f>I287*13.5</f>
        <v>1.4228999999999998</v>
      </c>
      <c r="K287" s="330">
        <f>I287*4.5</f>
        <v>0.47429999999999994</v>
      </c>
      <c r="L287" s="338">
        <f t="shared" si="63"/>
        <v>0.79049999999999987</v>
      </c>
      <c r="M287" s="339">
        <f t="shared" si="64"/>
        <v>0.26349999999999996</v>
      </c>
      <c r="N287" s="559">
        <v>20</v>
      </c>
      <c r="O287" s="563">
        <v>0.5</v>
      </c>
      <c r="P287" s="561">
        <v>1</v>
      </c>
      <c r="Q287" s="559">
        <v>5</v>
      </c>
      <c r="R287" s="543">
        <v>0.17</v>
      </c>
      <c r="S287" s="561">
        <v>0.25</v>
      </c>
      <c r="T287" s="356">
        <f t="shared" si="65"/>
        <v>1.5462179999999999</v>
      </c>
      <c r="U287" s="336">
        <f t="shared" si="66"/>
        <v>1.1857499999999999</v>
      </c>
      <c r="V287" s="334">
        <f t="shared" si="67"/>
        <v>0.36046800000000001</v>
      </c>
      <c r="W287" s="357">
        <f t="shared" si="68"/>
        <v>1.5462179999999999</v>
      </c>
    </row>
    <row r="288" spans="1:23" outlineLevel="2">
      <c r="A288" s="354" t="s">
        <v>375</v>
      </c>
      <c r="B288" s="315" t="s">
        <v>75</v>
      </c>
      <c r="C288" s="315" t="s">
        <v>8</v>
      </c>
      <c r="D288" s="315" t="s">
        <v>222</v>
      </c>
      <c r="E288" s="315" t="s">
        <v>223</v>
      </c>
      <c r="F288" s="315" t="s">
        <v>224</v>
      </c>
      <c r="G288" s="355">
        <v>6</v>
      </c>
      <c r="H288" s="315" t="s">
        <v>32</v>
      </c>
      <c r="I288" s="329">
        <v>0.5</v>
      </c>
      <c r="J288" s="329">
        <f>(4.5+$Y$30)*I288</f>
        <v>4.5</v>
      </c>
      <c r="K288" s="330">
        <f>9*I288</f>
        <v>4.5</v>
      </c>
      <c r="L288" s="338">
        <f t="shared" si="63"/>
        <v>2.5</v>
      </c>
      <c r="M288" s="339">
        <f t="shared" si="64"/>
        <v>2.5</v>
      </c>
      <c r="N288" s="310">
        <v>0</v>
      </c>
      <c r="O288" s="333">
        <v>0</v>
      </c>
      <c r="P288" s="334">
        <v>0</v>
      </c>
      <c r="Q288" s="552">
        <v>8</v>
      </c>
      <c r="R288" s="543">
        <v>0.2</v>
      </c>
      <c r="S288" s="544">
        <v>0.4</v>
      </c>
      <c r="T288" s="356">
        <f t="shared" si="65"/>
        <v>2.7</v>
      </c>
      <c r="U288" s="336">
        <f t="shared" si="66"/>
        <v>0</v>
      </c>
      <c r="V288" s="334">
        <f t="shared" si="67"/>
        <v>2.7</v>
      </c>
      <c r="W288" s="357">
        <f t="shared" si="68"/>
        <v>2.7</v>
      </c>
    </row>
    <row r="289" spans="1:28" outlineLevel="2">
      <c r="A289" s="354" t="s">
        <v>375</v>
      </c>
      <c r="B289" s="315" t="s">
        <v>75</v>
      </c>
      <c r="C289" s="315" t="s">
        <v>18</v>
      </c>
      <c r="D289" s="315" t="s">
        <v>376</v>
      </c>
      <c r="E289" s="315" t="s">
        <v>377</v>
      </c>
      <c r="F289" s="315" t="s">
        <v>378</v>
      </c>
      <c r="G289" s="355">
        <v>6</v>
      </c>
      <c r="H289" s="315" t="s">
        <v>79</v>
      </c>
      <c r="I289" s="329">
        <v>1</v>
      </c>
      <c r="J289" s="329">
        <v>15.75</v>
      </c>
      <c r="K289" s="330">
        <v>2.25</v>
      </c>
      <c r="L289" s="338">
        <f t="shared" si="63"/>
        <v>8.75</v>
      </c>
      <c r="M289" s="339">
        <f t="shared" si="64"/>
        <v>1.25</v>
      </c>
      <c r="N289" s="552">
        <v>30</v>
      </c>
      <c r="O289" s="563">
        <v>0.5</v>
      </c>
      <c r="P289" s="544">
        <v>2</v>
      </c>
      <c r="Q289" s="310">
        <v>0</v>
      </c>
      <c r="R289" s="333">
        <v>0</v>
      </c>
      <c r="S289" s="334">
        <v>0</v>
      </c>
      <c r="T289" s="356">
        <f t="shared" si="65"/>
        <v>12.375</v>
      </c>
      <c r="U289" s="336">
        <f t="shared" si="66"/>
        <v>12.375</v>
      </c>
      <c r="V289" s="334">
        <f t="shared" si="67"/>
        <v>0</v>
      </c>
      <c r="W289" s="357">
        <f t="shared" si="68"/>
        <v>12.375</v>
      </c>
    </row>
    <row r="290" spans="1:28" outlineLevel="2">
      <c r="A290" s="354" t="s">
        <v>375</v>
      </c>
      <c r="B290" s="315" t="s">
        <v>75</v>
      </c>
      <c r="C290" s="315" t="s">
        <v>18</v>
      </c>
      <c r="D290" s="315" t="s">
        <v>379</v>
      </c>
      <c r="E290" s="315" t="s">
        <v>380</v>
      </c>
      <c r="F290" s="315" t="s">
        <v>381</v>
      </c>
      <c r="G290" s="355">
        <v>6</v>
      </c>
      <c r="H290" s="315" t="s">
        <v>79</v>
      </c>
      <c r="I290" s="329">
        <v>1</v>
      </c>
      <c r="J290" s="329">
        <v>15.75</v>
      </c>
      <c r="K290" s="330">
        <v>2.25</v>
      </c>
      <c r="L290" s="338">
        <f t="shared" si="63"/>
        <v>8.75</v>
      </c>
      <c r="M290" s="339">
        <f t="shared" si="64"/>
        <v>1.25</v>
      </c>
      <c r="N290" s="552">
        <v>30</v>
      </c>
      <c r="O290" s="563">
        <v>0.5</v>
      </c>
      <c r="P290" s="544">
        <v>2</v>
      </c>
      <c r="Q290" s="310">
        <v>0</v>
      </c>
      <c r="R290" s="333">
        <v>0</v>
      </c>
      <c r="S290" s="334">
        <v>0</v>
      </c>
      <c r="T290" s="356">
        <f t="shared" si="65"/>
        <v>12.375</v>
      </c>
      <c r="U290" s="336">
        <f t="shared" si="66"/>
        <v>12.375</v>
      </c>
      <c r="V290" s="334">
        <f t="shared" si="67"/>
        <v>0</v>
      </c>
      <c r="W290" s="357">
        <f t="shared" si="68"/>
        <v>12.375</v>
      </c>
    </row>
    <row r="291" spans="1:28" outlineLevel="2">
      <c r="A291" s="354" t="s">
        <v>375</v>
      </c>
      <c r="B291" s="315" t="s">
        <v>34</v>
      </c>
      <c r="C291" s="315" t="s">
        <v>8</v>
      </c>
      <c r="D291" s="315" t="s">
        <v>222</v>
      </c>
      <c r="E291" s="315" t="s">
        <v>223</v>
      </c>
      <c r="F291" s="315" t="s">
        <v>224</v>
      </c>
      <c r="G291" s="355">
        <v>6</v>
      </c>
      <c r="H291" s="315" t="s">
        <v>32</v>
      </c>
      <c r="I291" s="329">
        <v>0.5</v>
      </c>
      <c r="J291" s="329">
        <f>(4.5+$Y$30)*I291</f>
        <v>4.5</v>
      </c>
      <c r="K291" s="330">
        <f>9*I291</f>
        <v>4.5</v>
      </c>
      <c r="L291" s="338">
        <f t="shared" si="63"/>
        <v>2.5</v>
      </c>
      <c r="M291" s="339">
        <f t="shared" si="64"/>
        <v>2.5</v>
      </c>
      <c r="N291" s="310">
        <v>0</v>
      </c>
      <c r="O291" s="333">
        <v>0</v>
      </c>
      <c r="P291" s="334">
        <v>0</v>
      </c>
      <c r="Q291" s="552">
        <v>8</v>
      </c>
      <c r="R291" s="543">
        <v>0.2</v>
      </c>
      <c r="S291" s="544">
        <v>0.4</v>
      </c>
      <c r="T291" s="356">
        <f t="shared" si="65"/>
        <v>2.7</v>
      </c>
      <c r="U291" s="336">
        <f t="shared" si="66"/>
        <v>0</v>
      </c>
      <c r="V291" s="334">
        <f t="shared" si="67"/>
        <v>2.7</v>
      </c>
      <c r="W291" s="357">
        <f t="shared" si="68"/>
        <v>2.7</v>
      </c>
    </row>
    <row r="292" spans="1:28" outlineLevel="2">
      <c r="A292" s="354" t="s">
        <v>375</v>
      </c>
      <c r="B292" s="315" t="s">
        <v>80</v>
      </c>
      <c r="C292" s="315" t="s">
        <v>43</v>
      </c>
      <c r="D292" s="315" t="s">
        <v>218</v>
      </c>
      <c r="E292" s="315" t="s">
        <v>219</v>
      </c>
      <c r="F292" s="315" t="s">
        <v>220</v>
      </c>
      <c r="G292" s="355">
        <v>6</v>
      </c>
      <c r="H292" s="315" t="s">
        <v>221</v>
      </c>
      <c r="I292" s="329">
        <v>0.10539999999999999</v>
      </c>
      <c r="J292" s="329">
        <f>I292*13.5</f>
        <v>1.4228999999999998</v>
      </c>
      <c r="K292" s="330">
        <f>I292*4.5</f>
        <v>0.47429999999999994</v>
      </c>
      <c r="L292" s="338">
        <f t="shared" si="63"/>
        <v>0.79049999999999987</v>
      </c>
      <c r="M292" s="339">
        <f t="shared" si="64"/>
        <v>0.26349999999999996</v>
      </c>
      <c r="N292" s="552">
        <v>40</v>
      </c>
      <c r="O292" s="548">
        <v>0.5</v>
      </c>
      <c r="P292" s="544">
        <v>2</v>
      </c>
      <c r="Q292" s="552">
        <v>5</v>
      </c>
      <c r="R292" s="543">
        <v>0.17</v>
      </c>
      <c r="S292" s="544">
        <v>0.25</v>
      </c>
      <c r="T292" s="356">
        <f t="shared" si="65"/>
        <v>2.0205179999999996</v>
      </c>
      <c r="U292" s="336">
        <f t="shared" si="66"/>
        <v>1.6600499999999998</v>
      </c>
      <c r="V292" s="334">
        <f t="shared" si="67"/>
        <v>0.36046800000000001</v>
      </c>
      <c r="W292" s="357">
        <f t="shared" si="68"/>
        <v>2.0205179999999996</v>
      </c>
    </row>
    <row r="293" spans="1:28" outlineLevel="2">
      <c r="A293" s="354" t="s">
        <v>375</v>
      </c>
      <c r="B293" s="315" t="s">
        <v>80</v>
      </c>
      <c r="C293" s="315" t="s">
        <v>8</v>
      </c>
      <c r="D293" s="315" t="s">
        <v>222</v>
      </c>
      <c r="E293" s="315" t="s">
        <v>223</v>
      </c>
      <c r="F293" s="315" t="s">
        <v>224</v>
      </c>
      <c r="G293" s="355">
        <v>6</v>
      </c>
      <c r="H293" s="315" t="s">
        <v>32</v>
      </c>
      <c r="I293" s="329">
        <v>0.5</v>
      </c>
      <c r="J293" s="329">
        <f>(4.5+$Y$30)*I293</f>
        <v>4.5</v>
      </c>
      <c r="K293" s="330">
        <f>9*I293</f>
        <v>4.5</v>
      </c>
      <c r="L293" s="338">
        <f t="shared" si="63"/>
        <v>2.5</v>
      </c>
      <c r="M293" s="339">
        <f t="shared" si="64"/>
        <v>2.5</v>
      </c>
      <c r="N293" s="310">
        <v>0</v>
      </c>
      <c r="O293" s="333">
        <v>0</v>
      </c>
      <c r="P293" s="334">
        <v>0</v>
      </c>
      <c r="Q293" s="552">
        <v>8</v>
      </c>
      <c r="R293" s="543">
        <v>0.2</v>
      </c>
      <c r="S293" s="544">
        <v>0.4</v>
      </c>
      <c r="T293" s="356">
        <f t="shared" si="65"/>
        <v>2.7</v>
      </c>
      <c r="U293" s="336">
        <f t="shared" si="66"/>
        <v>0</v>
      </c>
      <c r="V293" s="334">
        <f t="shared" si="67"/>
        <v>2.7</v>
      </c>
      <c r="W293" s="357">
        <f t="shared" si="68"/>
        <v>2.7</v>
      </c>
    </row>
    <row r="294" spans="1:28" outlineLevel="2">
      <c r="A294" s="354" t="s">
        <v>375</v>
      </c>
      <c r="B294" s="315" t="s">
        <v>80</v>
      </c>
      <c r="C294" s="315" t="s">
        <v>18</v>
      </c>
      <c r="D294" s="315" t="s">
        <v>376</v>
      </c>
      <c r="E294" s="315" t="s">
        <v>377</v>
      </c>
      <c r="F294" s="315" t="s">
        <v>378</v>
      </c>
      <c r="G294" s="355">
        <v>6</v>
      </c>
      <c r="H294" s="315" t="s">
        <v>79</v>
      </c>
      <c r="I294" s="329">
        <v>1</v>
      </c>
      <c r="J294" s="329">
        <v>15.75</v>
      </c>
      <c r="K294" s="330">
        <v>2.25</v>
      </c>
      <c r="L294" s="338">
        <f t="shared" si="63"/>
        <v>8.75</v>
      </c>
      <c r="M294" s="339">
        <f t="shared" si="64"/>
        <v>1.25</v>
      </c>
      <c r="N294" s="552">
        <v>30</v>
      </c>
      <c r="O294" s="543">
        <v>0.5</v>
      </c>
      <c r="P294" s="544">
        <v>2</v>
      </c>
      <c r="Q294" s="310">
        <v>0</v>
      </c>
      <c r="R294" s="333">
        <v>0</v>
      </c>
      <c r="S294" s="334">
        <v>0</v>
      </c>
      <c r="T294" s="356">
        <f t="shared" si="65"/>
        <v>12.375</v>
      </c>
      <c r="U294" s="336">
        <f t="shared" si="66"/>
        <v>12.375</v>
      </c>
      <c r="V294" s="334">
        <f t="shared" si="67"/>
        <v>0</v>
      </c>
      <c r="W294" s="357">
        <f t="shared" si="68"/>
        <v>12.375</v>
      </c>
    </row>
    <row r="295" spans="1:28" outlineLevel="2">
      <c r="A295" s="354" t="s">
        <v>375</v>
      </c>
      <c r="B295" s="315" t="s">
        <v>80</v>
      </c>
      <c r="C295" s="315" t="s">
        <v>18</v>
      </c>
      <c r="D295" s="315" t="s">
        <v>379</v>
      </c>
      <c r="E295" s="315" t="s">
        <v>380</v>
      </c>
      <c r="F295" s="315" t="s">
        <v>381</v>
      </c>
      <c r="G295" s="355">
        <v>6</v>
      </c>
      <c r="H295" s="315" t="s">
        <v>79</v>
      </c>
      <c r="I295" s="329">
        <v>1</v>
      </c>
      <c r="J295" s="329">
        <v>15.75</v>
      </c>
      <c r="K295" s="330">
        <v>2.25</v>
      </c>
      <c r="L295" s="338">
        <f t="shared" si="63"/>
        <v>8.75</v>
      </c>
      <c r="M295" s="339">
        <f t="shared" si="64"/>
        <v>1.25</v>
      </c>
      <c r="N295" s="552">
        <v>30</v>
      </c>
      <c r="O295" s="543">
        <v>0.5</v>
      </c>
      <c r="P295" s="544">
        <v>2</v>
      </c>
      <c r="Q295" s="310">
        <v>0</v>
      </c>
      <c r="R295" s="333">
        <v>0</v>
      </c>
      <c r="S295" s="334">
        <v>0</v>
      </c>
      <c r="T295" s="356">
        <f t="shared" si="65"/>
        <v>12.375</v>
      </c>
      <c r="U295" s="336">
        <f t="shared" si="66"/>
        <v>12.375</v>
      </c>
      <c r="V295" s="334">
        <f t="shared" si="67"/>
        <v>0</v>
      </c>
      <c r="W295" s="357">
        <f t="shared" si="68"/>
        <v>12.375</v>
      </c>
    </row>
    <row r="296" spans="1:28" outlineLevel="2">
      <c r="A296" s="354" t="s">
        <v>375</v>
      </c>
      <c r="B296" s="315" t="s">
        <v>3</v>
      </c>
      <c r="C296" s="315" t="s">
        <v>43</v>
      </c>
      <c r="D296" s="315" t="s">
        <v>218</v>
      </c>
      <c r="E296" s="315" t="s">
        <v>219</v>
      </c>
      <c r="F296" s="315" t="s">
        <v>220</v>
      </c>
      <c r="G296" s="355">
        <v>6</v>
      </c>
      <c r="H296" s="315" t="s">
        <v>221</v>
      </c>
      <c r="I296" s="329">
        <v>0.10539999999999999</v>
      </c>
      <c r="J296" s="329">
        <f>I296*13.5</f>
        <v>1.4228999999999998</v>
      </c>
      <c r="K296" s="330">
        <f>I296*4.5</f>
        <v>0.47429999999999994</v>
      </c>
      <c r="L296" s="338">
        <f t="shared" si="63"/>
        <v>0.79049999999999987</v>
      </c>
      <c r="M296" s="339">
        <f t="shared" si="64"/>
        <v>0.26349999999999996</v>
      </c>
      <c r="N296" s="677">
        <v>80</v>
      </c>
      <c r="O296" s="563">
        <v>1.5</v>
      </c>
      <c r="P296" s="674">
        <v>4</v>
      </c>
      <c r="Q296" s="552">
        <v>5</v>
      </c>
      <c r="R296" s="543">
        <v>0.33</v>
      </c>
      <c r="S296" s="561">
        <v>0.25</v>
      </c>
      <c r="T296" s="356">
        <f t="shared" si="65"/>
        <v>4.6196819999999992</v>
      </c>
      <c r="U296" s="336">
        <f t="shared" si="66"/>
        <v>4.0315499999999993</v>
      </c>
      <c r="V296" s="334">
        <f t="shared" si="67"/>
        <v>0.58813199999999988</v>
      </c>
      <c r="W296" s="357">
        <f t="shared" si="68"/>
        <v>4.6196819999999992</v>
      </c>
    </row>
    <row r="297" spans="1:28" outlineLevel="2">
      <c r="A297" s="354" t="s">
        <v>375</v>
      </c>
      <c r="B297" s="315" t="s">
        <v>3</v>
      </c>
      <c r="C297" s="315" t="s">
        <v>8</v>
      </c>
      <c r="D297" s="315" t="s">
        <v>222</v>
      </c>
      <c r="E297" s="315" t="s">
        <v>223</v>
      </c>
      <c r="F297" s="315" t="s">
        <v>224</v>
      </c>
      <c r="G297" s="355">
        <v>6</v>
      </c>
      <c r="H297" s="315" t="s">
        <v>32</v>
      </c>
      <c r="I297" s="329">
        <v>0.5</v>
      </c>
      <c r="J297" s="329">
        <f>(4.5+$Y$30)*I297</f>
        <v>4.5</v>
      </c>
      <c r="K297" s="330">
        <f>9*I297</f>
        <v>4.5</v>
      </c>
      <c r="L297" s="338">
        <f t="shared" si="63"/>
        <v>2.5</v>
      </c>
      <c r="M297" s="339">
        <f t="shared" si="64"/>
        <v>2.5</v>
      </c>
      <c r="N297" s="310">
        <v>0</v>
      </c>
      <c r="O297" s="333">
        <v>0</v>
      </c>
      <c r="P297" s="334">
        <v>0</v>
      </c>
      <c r="Q297" s="552">
        <v>8</v>
      </c>
      <c r="R297" s="543">
        <v>0.2</v>
      </c>
      <c r="S297" s="544">
        <v>0.4</v>
      </c>
      <c r="T297" s="356">
        <f t="shared" si="65"/>
        <v>2.7</v>
      </c>
      <c r="U297" s="336">
        <f t="shared" si="66"/>
        <v>0</v>
      </c>
      <c r="V297" s="334">
        <f t="shared" si="67"/>
        <v>2.7</v>
      </c>
      <c r="W297" s="357">
        <f t="shared" si="68"/>
        <v>2.7</v>
      </c>
    </row>
    <row r="298" spans="1:28" outlineLevel="2">
      <c r="A298" s="354" t="s">
        <v>375</v>
      </c>
      <c r="B298" s="315" t="s">
        <v>3</v>
      </c>
      <c r="C298" s="315" t="s">
        <v>18</v>
      </c>
      <c r="D298" s="315" t="s">
        <v>376</v>
      </c>
      <c r="E298" s="315" t="s">
        <v>377</v>
      </c>
      <c r="F298" s="315" t="s">
        <v>378</v>
      </c>
      <c r="G298" s="355">
        <v>6</v>
      </c>
      <c r="H298" s="315" t="s">
        <v>79</v>
      </c>
      <c r="I298" s="329">
        <v>1</v>
      </c>
      <c r="J298" s="329">
        <v>15.75</v>
      </c>
      <c r="K298" s="330">
        <v>2.25</v>
      </c>
      <c r="L298" s="338">
        <f t="shared" si="63"/>
        <v>8.75</v>
      </c>
      <c r="M298" s="339">
        <f t="shared" si="64"/>
        <v>1.25</v>
      </c>
      <c r="N298" s="552">
        <v>60</v>
      </c>
      <c r="O298" s="563">
        <v>1</v>
      </c>
      <c r="P298" s="544">
        <v>4</v>
      </c>
      <c r="Q298" s="310">
        <v>0</v>
      </c>
      <c r="R298" s="333">
        <v>0</v>
      </c>
      <c r="S298" s="334">
        <v>0</v>
      </c>
      <c r="T298" s="356">
        <f t="shared" si="65"/>
        <v>24.75</v>
      </c>
      <c r="U298" s="336">
        <f t="shared" si="66"/>
        <v>24.75</v>
      </c>
      <c r="V298" s="334">
        <f t="shared" si="67"/>
        <v>0</v>
      </c>
      <c r="W298" s="357">
        <f t="shared" si="68"/>
        <v>24.75</v>
      </c>
    </row>
    <row r="299" spans="1:28" outlineLevel="2">
      <c r="A299" s="354" t="s">
        <v>375</v>
      </c>
      <c r="B299" s="315" t="s">
        <v>3</v>
      </c>
      <c r="C299" s="315" t="s">
        <v>18</v>
      </c>
      <c r="D299" s="315" t="s">
        <v>379</v>
      </c>
      <c r="E299" s="315" t="s">
        <v>380</v>
      </c>
      <c r="F299" s="315" t="s">
        <v>381</v>
      </c>
      <c r="G299" s="355">
        <v>6</v>
      </c>
      <c r="H299" s="315" t="s">
        <v>79</v>
      </c>
      <c r="I299" s="329">
        <v>1</v>
      </c>
      <c r="J299" s="329">
        <v>15.75</v>
      </c>
      <c r="K299" s="330">
        <v>2.25</v>
      </c>
      <c r="L299" s="338">
        <f t="shared" si="63"/>
        <v>8.75</v>
      </c>
      <c r="M299" s="339">
        <f t="shared" si="64"/>
        <v>1.25</v>
      </c>
      <c r="N299" s="552">
        <v>75</v>
      </c>
      <c r="O299" s="563">
        <v>2</v>
      </c>
      <c r="P299" s="544">
        <v>5</v>
      </c>
      <c r="Q299" s="310">
        <v>0</v>
      </c>
      <c r="R299" s="333">
        <v>0</v>
      </c>
      <c r="S299" s="334">
        <v>0</v>
      </c>
      <c r="T299" s="356">
        <f t="shared" si="65"/>
        <v>42.75</v>
      </c>
      <c r="U299" s="336">
        <f t="shared" si="66"/>
        <v>42.75</v>
      </c>
      <c r="V299" s="334">
        <f t="shared" si="67"/>
        <v>0</v>
      </c>
      <c r="W299" s="357">
        <f t="shared" si="68"/>
        <v>42.75</v>
      </c>
    </row>
    <row r="300" spans="1:28" outlineLevel="2">
      <c r="A300" s="354" t="s">
        <v>375</v>
      </c>
      <c r="B300" s="315" t="s">
        <v>3</v>
      </c>
      <c r="C300" s="315" t="s">
        <v>38</v>
      </c>
      <c r="D300" s="315" t="s">
        <v>382</v>
      </c>
      <c r="E300" s="315" t="s">
        <v>383</v>
      </c>
      <c r="F300" s="315" t="s">
        <v>384</v>
      </c>
      <c r="G300" s="355">
        <v>6</v>
      </c>
      <c r="H300" s="315" t="s">
        <v>13</v>
      </c>
      <c r="I300" s="329">
        <v>1</v>
      </c>
      <c r="J300" s="329">
        <v>15.75</v>
      </c>
      <c r="K300" s="330">
        <v>2.25</v>
      </c>
      <c r="L300" s="338">
        <f t="shared" si="63"/>
        <v>8.75</v>
      </c>
      <c r="M300" s="339">
        <f t="shared" si="64"/>
        <v>1.25</v>
      </c>
      <c r="N300" s="310">
        <v>0</v>
      </c>
      <c r="O300" s="333">
        <v>0</v>
      </c>
      <c r="P300" s="334">
        <v>0</v>
      </c>
      <c r="Q300" s="552">
        <v>90</v>
      </c>
      <c r="R300" s="543">
        <v>2</v>
      </c>
      <c r="S300" s="544">
        <v>6</v>
      </c>
      <c r="T300" s="356">
        <f t="shared" si="65"/>
        <v>45</v>
      </c>
      <c r="U300" s="336">
        <f t="shared" si="66"/>
        <v>0</v>
      </c>
      <c r="V300" s="334">
        <f t="shared" si="67"/>
        <v>45</v>
      </c>
      <c r="W300" s="357">
        <f t="shared" si="68"/>
        <v>45</v>
      </c>
    </row>
    <row r="301" spans="1:28" outlineLevel="2">
      <c r="A301" s="354" t="s">
        <v>375</v>
      </c>
      <c r="B301" s="315" t="s">
        <v>3</v>
      </c>
      <c r="C301" s="315" t="s">
        <v>38</v>
      </c>
      <c r="D301" s="315" t="s">
        <v>385</v>
      </c>
      <c r="E301" s="315" t="s">
        <v>386</v>
      </c>
      <c r="F301" s="315" t="s">
        <v>387</v>
      </c>
      <c r="G301" s="355">
        <v>6</v>
      </c>
      <c r="H301" s="315" t="s">
        <v>13</v>
      </c>
      <c r="I301" s="329">
        <v>1</v>
      </c>
      <c r="J301" s="329">
        <v>15.75</v>
      </c>
      <c r="K301" s="330">
        <v>2.25</v>
      </c>
      <c r="L301" s="338">
        <f t="shared" si="63"/>
        <v>8.75</v>
      </c>
      <c r="M301" s="339">
        <f t="shared" si="64"/>
        <v>1.25</v>
      </c>
      <c r="N301" s="310">
        <v>0</v>
      </c>
      <c r="O301" s="333">
        <v>0</v>
      </c>
      <c r="P301" s="334">
        <v>0</v>
      </c>
      <c r="Q301" s="552">
        <v>105</v>
      </c>
      <c r="R301" s="543">
        <v>2</v>
      </c>
      <c r="S301" s="544">
        <v>7</v>
      </c>
      <c r="T301" s="356">
        <f t="shared" si="65"/>
        <v>47.25</v>
      </c>
      <c r="U301" s="336">
        <f t="shared" si="66"/>
        <v>0</v>
      </c>
      <c r="V301" s="334">
        <f t="shared" si="67"/>
        <v>47.25</v>
      </c>
      <c r="W301" s="357">
        <f t="shared" si="68"/>
        <v>47.25</v>
      </c>
    </row>
    <row r="302" spans="1:28" outlineLevel="2">
      <c r="A302" s="326" t="s">
        <v>375</v>
      </c>
      <c r="B302" s="315" t="s">
        <v>3</v>
      </c>
      <c r="C302" s="315" t="s">
        <v>8</v>
      </c>
      <c r="D302" s="315" t="s">
        <v>4</v>
      </c>
      <c r="E302" s="315" t="s">
        <v>5</v>
      </c>
      <c r="F302" s="315" t="s">
        <v>6</v>
      </c>
      <c r="G302" s="355">
        <v>24</v>
      </c>
      <c r="H302" s="315" t="s">
        <v>7</v>
      </c>
      <c r="I302" s="329">
        <v>1</v>
      </c>
      <c r="J302" s="329">
        <f>$Y$29</f>
        <v>1.3149999999999999</v>
      </c>
      <c r="K302" s="330">
        <v>0</v>
      </c>
      <c r="L302" s="338">
        <f t="shared" si="63"/>
        <v>0.18263888888888888</v>
      </c>
      <c r="M302" s="339">
        <f t="shared" si="64"/>
        <v>0</v>
      </c>
      <c r="N302" s="552">
        <v>3</v>
      </c>
      <c r="O302" s="545">
        <f>N302</f>
        <v>3</v>
      </c>
      <c r="P302" s="544">
        <v>0</v>
      </c>
      <c r="Q302" s="552">
        <v>3</v>
      </c>
      <c r="R302" s="545">
        <f>Q302</f>
        <v>3</v>
      </c>
      <c r="S302" s="544">
        <v>0</v>
      </c>
      <c r="T302" s="356">
        <f t="shared" si="65"/>
        <v>7.89</v>
      </c>
      <c r="U302" s="336">
        <f t="shared" si="66"/>
        <v>3.9449999999999998</v>
      </c>
      <c r="V302" s="334">
        <f t="shared" si="67"/>
        <v>3.9449999999999998</v>
      </c>
      <c r="W302" s="357">
        <f t="shared" si="68"/>
        <v>7.89</v>
      </c>
    </row>
    <row r="303" spans="1:28" outlineLevel="2">
      <c r="A303" s="354" t="s">
        <v>375</v>
      </c>
      <c r="B303" s="315" t="s">
        <v>3</v>
      </c>
      <c r="C303" s="315" t="s">
        <v>97</v>
      </c>
      <c r="D303" s="315" t="s">
        <v>388</v>
      </c>
      <c r="E303" s="315" t="s">
        <v>389</v>
      </c>
      <c r="F303" s="315" t="s">
        <v>390</v>
      </c>
      <c r="G303" s="355">
        <v>6</v>
      </c>
      <c r="H303" s="315" t="s">
        <v>96</v>
      </c>
      <c r="I303" s="329">
        <v>1</v>
      </c>
      <c r="J303" s="329">
        <f>(11.25+$Y$30)*I303</f>
        <v>15.75</v>
      </c>
      <c r="K303" s="330">
        <v>2.25</v>
      </c>
      <c r="L303" s="338">
        <f t="shared" si="63"/>
        <v>8.75</v>
      </c>
      <c r="M303" s="339">
        <f t="shared" si="64"/>
        <v>1.25</v>
      </c>
      <c r="N303" s="552">
        <v>20</v>
      </c>
      <c r="O303" s="543">
        <v>1</v>
      </c>
      <c r="P303" s="544">
        <v>1</v>
      </c>
      <c r="Q303" s="310">
        <v>0</v>
      </c>
      <c r="R303" s="333">
        <v>0</v>
      </c>
      <c r="S303" s="334">
        <v>0</v>
      </c>
      <c r="T303" s="356">
        <f t="shared" si="65"/>
        <v>18</v>
      </c>
      <c r="U303" s="336">
        <f t="shared" si="66"/>
        <v>18</v>
      </c>
      <c r="V303" s="334">
        <f t="shared" si="67"/>
        <v>0</v>
      </c>
      <c r="W303" s="357">
        <f t="shared" si="68"/>
        <v>18</v>
      </c>
    </row>
    <row r="304" spans="1:28" outlineLevel="2">
      <c r="A304" s="326" t="s">
        <v>375</v>
      </c>
      <c r="B304" s="315" t="s">
        <v>3</v>
      </c>
      <c r="C304" s="315" t="s">
        <v>8</v>
      </c>
      <c r="D304" s="315" t="s">
        <v>29</v>
      </c>
      <c r="E304" s="315" t="s">
        <v>30</v>
      </c>
      <c r="F304" s="315" t="s">
        <v>31</v>
      </c>
      <c r="G304" s="355">
        <v>12</v>
      </c>
      <c r="H304" s="315" t="s">
        <v>32</v>
      </c>
      <c r="I304" s="329">
        <v>1</v>
      </c>
      <c r="J304" s="329">
        <f>$Y$27</f>
        <v>0.1</v>
      </c>
      <c r="K304" s="330">
        <v>0</v>
      </c>
      <c r="L304" s="338">
        <f t="shared" si="63"/>
        <v>2.7777777777777776E-2</v>
      </c>
      <c r="M304" s="339">
        <f t="shared" si="64"/>
        <v>0</v>
      </c>
      <c r="N304" s="310">
        <v>5</v>
      </c>
      <c r="O304" s="333">
        <f>N304</f>
        <v>5</v>
      </c>
      <c r="P304" s="334">
        <v>0</v>
      </c>
      <c r="Q304" s="552">
        <v>3</v>
      </c>
      <c r="R304" s="543">
        <f>Q304</f>
        <v>3</v>
      </c>
      <c r="S304" s="544">
        <v>0</v>
      </c>
      <c r="T304" s="609">
        <f t="shared" si="65"/>
        <v>0.8</v>
      </c>
      <c r="U304" s="610">
        <f t="shared" si="66"/>
        <v>0.5</v>
      </c>
      <c r="V304" s="544">
        <f t="shared" si="67"/>
        <v>0.30000000000000004</v>
      </c>
      <c r="W304" s="357">
        <f t="shared" si="68"/>
        <v>0.8</v>
      </c>
      <c r="AB304" s="593"/>
    </row>
    <row r="305" spans="1:23" outlineLevel="2">
      <c r="A305" s="326" t="s">
        <v>375</v>
      </c>
      <c r="B305" s="315" t="s">
        <v>24</v>
      </c>
      <c r="C305" s="315" t="s">
        <v>8</v>
      </c>
      <c r="D305" s="315" t="s">
        <v>25</v>
      </c>
      <c r="E305" s="315" t="s">
        <v>26</v>
      </c>
      <c r="F305" s="315" t="s">
        <v>27</v>
      </c>
      <c r="G305" s="355">
        <v>6</v>
      </c>
      <c r="H305" s="315" t="s">
        <v>28</v>
      </c>
      <c r="I305" s="329">
        <v>0</v>
      </c>
      <c r="J305" s="329">
        <f>21*I305</f>
        <v>0</v>
      </c>
      <c r="K305" s="567">
        <v>3</v>
      </c>
      <c r="L305" s="338">
        <f t="shared" si="63"/>
        <v>0</v>
      </c>
      <c r="M305" s="339">
        <f t="shared" si="64"/>
        <v>1.6666666666666667</v>
      </c>
      <c r="N305" s="310">
        <v>0</v>
      </c>
      <c r="O305" s="333">
        <v>0</v>
      </c>
      <c r="P305" s="334">
        <v>0</v>
      </c>
      <c r="Q305" s="552">
        <v>30</v>
      </c>
      <c r="R305" s="543">
        <v>0</v>
      </c>
      <c r="S305" s="544">
        <v>1</v>
      </c>
      <c r="T305" s="609">
        <f t="shared" si="65"/>
        <v>3</v>
      </c>
      <c r="U305" s="610">
        <f t="shared" si="66"/>
        <v>0</v>
      </c>
      <c r="V305" s="561">
        <f t="shared" si="67"/>
        <v>3</v>
      </c>
      <c r="W305" s="357">
        <f t="shared" si="68"/>
        <v>3</v>
      </c>
    </row>
    <row r="306" spans="1:23" outlineLevel="1">
      <c r="A306" s="647" t="s">
        <v>1020</v>
      </c>
      <c r="B306" s="315"/>
      <c r="C306" s="315"/>
      <c r="D306" s="315"/>
      <c r="E306" s="315"/>
      <c r="F306" s="315"/>
      <c r="G306" s="355"/>
      <c r="H306" s="315"/>
      <c r="I306" s="329"/>
      <c r="J306" s="329"/>
      <c r="K306" s="567"/>
      <c r="L306" s="338"/>
      <c r="M306" s="339"/>
      <c r="N306" s="310"/>
      <c r="O306" s="333"/>
      <c r="P306" s="334"/>
      <c r="Q306" s="552"/>
      <c r="R306" s="543"/>
      <c r="S306" s="544"/>
      <c r="T306" s="609"/>
      <c r="U306" s="610">
        <f>SUBTOTAL(9,U282:U305)</f>
        <v>162.52819999999997</v>
      </c>
      <c r="V306" s="561">
        <f>SUBTOTAL(9,V282:V305)</f>
        <v>119.39219999999999</v>
      </c>
      <c r="W306" s="357">
        <f>SUBTOTAL(9,W282:W305)</f>
        <v>281.92040000000003</v>
      </c>
    </row>
    <row r="307" spans="1:23" outlineLevel="2">
      <c r="A307" s="354" t="s">
        <v>391</v>
      </c>
      <c r="B307" s="315" t="s">
        <v>9</v>
      </c>
      <c r="C307" s="315" t="s">
        <v>56</v>
      </c>
      <c r="D307" s="315" t="s">
        <v>392</v>
      </c>
      <c r="E307" s="315" t="s">
        <v>393</v>
      </c>
      <c r="F307" s="315" t="s">
        <v>394</v>
      </c>
      <c r="G307" s="355">
        <v>6</v>
      </c>
      <c r="H307" s="315" t="s">
        <v>42</v>
      </c>
      <c r="I307" s="329">
        <v>1</v>
      </c>
      <c r="J307" s="329">
        <v>9</v>
      </c>
      <c r="K307" s="330">
        <v>9</v>
      </c>
      <c r="L307" s="338">
        <f t="shared" ref="L307:L337" si="69">J307*10/3/G307</f>
        <v>5</v>
      </c>
      <c r="M307" s="339">
        <f t="shared" ref="M307:M337" si="70">K307*10/3/G307</f>
        <v>5</v>
      </c>
      <c r="N307" s="310">
        <v>0</v>
      </c>
      <c r="O307" s="333">
        <v>0</v>
      </c>
      <c r="P307" s="334">
        <v>0</v>
      </c>
      <c r="Q307" s="552">
        <v>90</v>
      </c>
      <c r="R307" s="543">
        <v>2</v>
      </c>
      <c r="S307" s="544">
        <v>3</v>
      </c>
      <c r="T307" s="356">
        <f t="shared" ref="T307:T337" si="71">J307*(O307+R307)+K307*(P307+S307)</f>
        <v>45</v>
      </c>
      <c r="U307" s="336">
        <f t="shared" ref="U307:U337" si="72">J307*O307+K307*P307</f>
        <v>0</v>
      </c>
      <c r="V307" s="334">
        <f t="shared" ref="V307:V337" si="73">J307*R307+K307*S307</f>
        <v>45</v>
      </c>
      <c r="W307" s="357">
        <f t="shared" ref="W307:W337" si="74">T307</f>
        <v>45</v>
      </c>
    </row>
    <row r="308" spans="1:23" outlineLevel="2">
      <c r="A308" s="354" t="s">
        <v>391</v>
      </c>
      <c r="B308" s="315" t="s">
        <v>9</v>
      </c>
      <c r="C308" s="315" t="s">
        <v>38</v>
      </c>
      <c r="D308" s="315" t="s">
        <v>167</v>
      </c>
      <c r="E308" s="315" t="s">
        <v>168</v>
      </c>
      <c r="F308" s="315" t="s">
        <v>169</v>
      </c>
      <c r="G308" s="355">
        <v>6</v>
      </c>
      <c r="H308" s="315" t="s">
        <v>79</v>
      </c>
      <c r="I308" s="329">
        <v>0.25</v>
      </c>
      <c r="J308" s="329">
        <f>9*I308</f>
        <v>2.25</v>
      </c>
      <c r="K308" s="330">
        <f>9*I308</f>
        <v>2.25</v>
      </c>
      <c r="L308" s="338">
        <f t="shared" si="69"/>
        <v>1.25</v>
      </c>
      <c r="M308" s="339">
        <f t="shared" si="70"/>
        <v>1.25</v>
      </c>
      <c r="N308" s="310">
        <v>0</v>
      </c>
      <c r="O308" s="333">
        <v>0</v>
      </c>
      <c r="P308" s="334">
        <v>0</v>
      </c>
      <c r="Q308" s="677">
        <v>80</v>
      </c>
      <c r="R308" s="543">
        <v>2</v>
      </c>
      <c r="S308" s="674">
        <v>4</v>
      </c>
      <c r="T308" s="356">
        <f t="shared" si="71"/>
        <v>13.5</v>
      </c>
      <c r="U308" s="336">
        <f t="shared" si="72"/>
        <v>0</v>
      </c>
      <c r="V308" s="334">
        <f t="shared" si="73"/>
        <v>13.5</v>
      </c>
      <c r="W308" s="357">
        <f t="shared" si="74"/>
        <v>13.5</v>
      </c>
    </row>
    <row r="309" spans="1:23" outlineLevel="2">
      <c r="A309" s="354" t="s">
        <v>391</v>
      </c>
      <c r="B309" s="315" t="s">
        <v>9</v>
      </c>
      <c r="C309" s="315" t="s">
        <v>18</v>
      </c>
      <c r="D309" s="315" t="s">
        <v>84</v>
      </c>
      <c r="E309" s="315" t="s">
        <v>85</v>
      </c>
      <c r="F309" s="315" t="s">
        <v>86</v>
      </c>
      <c r="G309" s="355">
        <v>6</v>
      </c>
      <c r="H309" s="315" t="s">
        <v>13</v>
      </c>
      <c r="I309" s="329">
        <v>0.3</v>
      </c>
      <c r="J309" s="329">
        <f>9*I309</f>
        <v>2.6999999999999997</v>
      </c>
      <c r="K309" s="330">
        <f>9*I309</f>
        <v>2.6999999999999997</v>
      </c>
      <c r="L309" s="338">
        <f t="shared" si="69"/>
        <v>1.4999999999999998</v>
      </c>
      <c r="M309" s="339">
        <f t="shared" si="70"/>
        <v>1.4999999999999998</v>
      </c>
      <c r="N309" s="552">
        <v>100</v>
      </c>
      <c r="O309" s="543">
        <v>2</v>
      </c>
      <c r="P309" s="544">
        <v>5</v>
      </c>
      <c r="Q309" s="310">
        <v>0</v>
      </c>
      <c r="R309" s="333">
        <v>0</v>
      </c>
      <c r="S309" s="334">
        <v>0</v>
      </c>
      <c r="T309" s="356">
        <f t="shared" si="71"/>
        <v>18.899999999999999</v>
      </c>
      <c r="U309" s="336">
        <f t="shared" si="72"/>
        <v>18.899999999999999</v>
      </c>
      <c r="V309" s="334">
        <f t="shared" si="73"/>
        <v>0</v>
      </c>
      <c r="W309" s="357">
        <f t="shared" si="74"/>
        <v>18.899999999999999</v>
      </c>
    </row>
    <row r="310" spans="1:23" outlineLevel="2">
      <c r="A310" s="354" t="s">
        <v>391</v>
      </c>
      <c r="B310" s="315" t="s">
        <v>9</v>
      </c>
      <c r="C310" s="315" t="s">
        <v>56</v>
      </c>
      <c r="D310" s="315" t="s">
        <v>281</v>
      </c>
      <c r="E310" s="315" t="s">
        <v>282</v>
      </c>
      <c r="F310" s="315" t="s">
        <v>283</v>
      </c>
      <c r="G310" s="355">
        <v>6</v>
      </c>
      <c r="H310" s="315" t="s">
        <v>13</v>
      </c>
      <c r="I310" s="329">
        <v>0.2</v>
      </c>
      <c r="J310" s="329">
        <f>9*I310</f>
        <v>1.8</v>
      </c>
      <c r="K310" s="330">
        <f>9*I310</f>
        <v>1.8</v>
      </c>
      <c r="L310" s="338">
        <f t="shared" si="69"/>
        <v>1</v>
      </c>
      <c r="M310" s="339">
        <f t="shared" si="70"/>
        <v>1</v>
      </c>
      <c r="N310" s="310">
        <v>0</v>
      </c>
      <c r="O310" s="333">
        <v>0</v>
      </c>
      <c r="P310" s="334">
        <v>0</v>
      </c>
      <c r="Q310" s="552">
        <v>100</v>
      </c>
      <c r="R310" s="543">
        <v>2</v>
      </c>
      <c r="S310" s="544">
        <v>5</v>
      </c>
      <c r="T310" s="356">
        <f t="shared" si="71"/>
        <v>12.6</v>
      </c>
      <c r="U310" s="336">
        <f t="shared" si="72"/>
        <v>0</v>
      </c>
      <c r="V310" s="334">
        <f t="shared" si="73"/>
        <v>12.6</v>
      </c>
      <c r="W310" s="357">
        <f t="shared" si="74"/>
        <v>12.6</v>
      </c>
    </row>
    <row r="311" spans="1:23" outlineLevel="2">
      <c r="A311" s="354" t="s">
        <v>391</v>
      </c>
      <c r="B311" s="315" t="s">
        <v>9</v>
      </c>
      <c r="C311" s="315" t="s">
        <v>38</v>
      </c>
      <c r="D311" s="315" t="s">
        <v>87</v>
      </c>
      <c r="E311" s="315" t="s">
        <v>88</v>
      </c>
      <c r="F311" s="315" t="s">
        <v>89</v>
      </c>
      <c r="G311" s="355">
        <v>6</v>
      </c>
      <c r="H311" s="315" t="s">
        <v>13</v>
      </c>
      <c r="I311" s="329">
        <v>0.1</v>
      </c>
      <c r="J311" s="329">
        <f>9*I311</f>
        <v>0.9</v>
      </c>
      <c r="K311" s="330">
        <f>9*I311</f>
        <v>0.9</v>
      </c>
      <c r="L311" s="338">
        <f t="shared" si="69"/>
        <v>0.5</v>
      </c>
      <c r="M311" s="339">
        <f t="shared" si="70"/>
        <v>0.5</v>
      </c>
      <c r="N311" s="310">
        <v>0</v>
      </c>
      <c r="O311" s="333">
        <v>0</v>
      </c>
      <c r="P311" s="334">
        <v>0</v>
      </c>
      <c r="Q311" s="552">
        <v>100</v>
      </c>
      <c r="R311" s="543">
        <v>2</v>
      </c>
      <c r="S311" s="544">
        <v>5</v>
      </c>
      <c r="T311" s="356">
        <f t="shared" si="71"/>
        <v>6.3</v>
      </c>
      <c r="U311" s="336">
        <f t="shared" si="72"/>
        <v>0</v>
      </c>
      <c r="V311" s="334">
        <f t="shared" si="73"/>
        <v>6.3</v>
      </c>
      <c r="W311" s="357">
        <f t="shared" si="74"/>
        <v>6.3</v>
      </c>
    </row>
    <row r="312" spans="1:23" outlineLevel="2">
      <c r="A312" s="326" t="s">
        <v>391</v>
      </c>
      <c r="B312" s="315" t="s">
        <v>9</v>
      </c>
      <c r="C312" s="315" t="s">
        <v>8</v>
      </c>
      <c r="D312" s="315" t="s">
        <v>23</v>
      </c>
      <c r="E312" s="315" t="s">
        <v>5</v>
      </c>
      <c r="F312" s="315" t="s">
        <v>6</v>
      </c>
      <c r="G312" s="355">
        <v>24</v>
      </c>
      <c r="H312" s="315" t="s">
        <v>7</v>
      </c>
      <c r="I312" s="329">
        <v>1</v>
      </c>
      <c r="J312" s="329">
        <f>$Y$29</f>
        <v>1.3149999999999999</v>
      </c>
      <c r="K312" s="330">
        <v>0</v>
      </c>
      <c r="L312" s="338">
        <f t="shared" si="69"/>
        <v>0.18263888888888888</v>
      </c>
      <c r="M312" s="339">
        <f t="shared" si="70"/>
        <v>0</v>
      </c>
      <c r="N312" s="552">
        <v>0</v>
      </c>
      <c r="O312" s="545">
        <f>N312</f>
        <v>0</v>
      </c>
      <c r="P312" s="544">
        <v>0</v>
      </c>
      <c r="Q312" s="552">
        <v>1</v>
      </c>
      <c r="R312" s="545">
        <f>Q312</f>
        <v>1</v>
      </c>
      <c r="S312" s="544">
        <v>0</v>
      </c>
      <c r="T312" s="356">
        <f t="shared" si="71"/>
        <v>1.3149999999999999</v>
      </c>
      <c r="U312" s="336">
        <f t="shared" si="72"/>
        <v>0</v>
      </c>
      <c r="V312" s="334">
        <f t="shared" si="73"/>
        <v>1.3149999999999999</v>
      </c>
      <c r="W312" s="357">
        <f t="shared" si="74"/>
        <v>1.3149999999999999</v>
      </c>
    </row>
    <row r="313" spans="1:23" outlineLevel="2">
      <c r="A313" s="354" t="s">
        <v>391</v>
      </c>
      <c r="B313" s="315" t="s">
        <v>9</v>
      </c>
      <c r="C313" s="315" t="s">
        <v>97</v>
      </c>
      <c r="D313" s="360" t="s">
        <v>537</v>
      </c>
      <c r="E313" s="315" t="s">
        <v>525</v>
      </c>
      <c r="F313" s="315" t="s">
        <v>526</v>
      </c>
      <c r="G313" s="355">
        <v>6</v>
      </c>
      <c r="H313" s="315" t="s">
        <v>13</v>
      </c>
      <c r="I313" s="329">
        <v>1</v>
      </c>
      <c r="J313" s="329">
        <v>13.5</v>
      </c>
      <c r="K313" s="330">
        <v>4.5</v>
      </c>
      <c r="L313" s="338">
        <f t="shared" si="69"/>
        <v>7.5</v>
      </c>
      <c r="M313" s="339">
        <f t="shared" si="70"/>
        <v>2.5</v>
      </c>
      <c r="N313" s="559">
        <v>90</v>
      </c>
      <c r="O313" s="543">
        <v>2</v>
      </c>
      <c r="P313" s="561">
        <v>4</v>
      </c>
      <c r="Q313" s="310">
        <v>0</v>
      </c>
      <c r="R313" s="333">
        <v>0</v>
      </c>
      <c r="S313" s="334">
        <v>0</v>
      </c>
      <c r="T313" s="356">
        <f t="shared" si="71"/>
        <v>45</v>
      </c>
      <c r="U313" s="336">
        <f t="shared" si="72"/>
        <v>45</v>
      </c>
      <c r="V313" s="334">
        <f t="shared" si="73"/>
        <v>0</v>
      </c>
      <c r="W313" s="357">
        <f t="shared" si="74"/>
        <v>45</v>
      </c>
    </row>
    <row r="314" spans="1:23" outlineLevel="2">
      <c r="A314" s="354" t="s">
        <v>391</v>
      </c>
      <c r="B314" s="315" t="s">
        <v>9</v>
      </c>
      <c r="C314" s="315" t="s">
        <v>97</v>
      </c>
      <c r="D314" s="315" t="s">
        <v>138</v>
      </c>
      <c r="E314" s="315" t="s">
        <v>139</v>
      </c>
      <c r="F314" s="315" t="s">
        <v>140</v>
      </c>
      <c r="G314" s="355">
        <v>6</v>
      </c>
      <c r="H314" s="315" t="s">
        <v>96</v>
      </c>
      <c r="I314" s="329">
        <v>0</v>
      </c>
      <c r="J314" s="329">
        <f>(9+$Y$30)*I314</f>
        <v>0</v>
      </c>
      <c r="K314" s="330">
        <f>4.5*I314</f>
        <v>0</v>
      </c>
      <c r="L314" s="338">
        <f t="shared" si="69"/>
        <v>0</v>
      </c>
      <c r="M314" s="339">
        <f t="shared" si="70"/>
        <v>0</v>
      </c>
      <c r="N314" s="552">
        <v>20</v>
      </c>
      <c r="O314" s="543">
        <v>1</v>
      </c>
      <c r="P314" s="544">
        <v>1</v>
      </c>
      <c r="Q314" s="310">
        <v>0</v>
      </c>
      <c r="R314" s="333">
        <v>0</v>
      </c>
      <c r="S314" s="334">
        <v>0</v>
      </c>
      <c r="T314" s="356">
        <f t="shared" si="71"/>
        <v>0</v>
      </c>
      <c r="U314" s="336">
        <f t="shared" si="72"/>
        <v>0</v>
      </c>
      <c r="V314" s="334">
        <f t="shared" si="73"/>
        <v>0</v>
      </c>
      <c r="W314" s="357">
        <f t="shared" si="74"/>
        <v>0</v>
      </c>
    </row>
    <row r="315" spans="1:23" outlineLevel="2">
      <c r="A315" s="354" t="s">
        <v>391</v>
      </c>
      <c r="B315" s="315" t="s">
        <v>9</v>
      </c>
      <c r="C315" s="315" t="s">
        <v>97</v>
      </c>
      <c r="D315" s="315" t="s">
        <v>322</v>
      </c>
      <c r="E315" s="315" t="s">
        <v>323</v>
      </c>
      <c r="F315" s="315" t="s">
        <v>324</v>
      </c>
      <c r="G315" s="355">
        <v>6</v>
      </c>
      <c r="H315" s="315" t="s">
        <v>96</v>
      </c>
      <c r="I315" s="329">
        <v>0.5</v>
      </c>
      <c r="J315" s="329">
        <f>(9+$Y$30)*I315</f>
        <v>6.75</v>
      </c>
      <c r="K315" s="330">
        <f>4.5*I315</f>
        <v>2.25</v>
      </c>
      <c r="L315" s="338">
        <f t="shared" si="69"/>
        <v>3.75</v>
      </c>
      <c r="M315" s="339">
        <f t="shared" si="70"/>
        <v>1.25</v>
      </c>
      <c r="N315" s="552">
        <v>20</v>
      </c>
      <c r="O315" s="543">
        <v>1</v>
      </c>
      <c r="P315" s="544">
        <v>1</v>
      </c>
      <c r="Q315" s="310">
        <v>0</v>
      </c>
      <c r="R315" s="333">
        <v>0</v>
      </c>
      <c r="S315" s="334">
        <v>0</v>
      </c>
      <c r="T315" s="356">
        <f t="shared" si="71"/>
        <v>9</v>
      </c>
      <c r="U315" s="336">
        <f t="shared" si="72"/>
        <v>9</v>
      </c>
      <c r="V315" s="334">
        <f t="shared" si="73"/>
        <v>0</v>
      </c>
      <c r="W315" s="357">
        <f t="shared" si="74"/>
        <v>9</v>
      </c>
    </row>
    <row r="316" spans="1:23" outlineLevel="2">
      <c r="A316" s="326" t="s">
        <v>391</v>
      </c>
      <c r="B316" s="315" t="s">
        <v>9</v>
      </c>
      <c r="C316" s="315" t="s">
        <v>8</v>
      </c>
      <c r="D316" s="315" t="s">
        <v>29</v>
      </c>
      <c r="E316" s="315" t="s">
        <v>30</v>
      </c>
      <c r="F316" s="315" t="s">
        <v>31</v>
      </c>
      <c r="G316" s="355">
        <v>12</v>
      </c>
      <c r="H316" s="315" t="s">
        <v>32</v>
      </c>
      <c r="I316" s="329">
        <v>1</v>
      </c>
      <c r="J316" s="329">
        <f>$Y$27</f>
        <v>0.1</v>
      </c>
      <c r="K316" s="330">
        <v>0</v>
      </c>
      <c r="L316" s="338">
        <f t="shared" si="69"/>
        <v>2.7777777777777776E-2</v>
      </c>
      <c r="M316" s="339">
        <f t="shared" si="70"/>
        <v>0</v>
      </c>
      <c r="N316" s="558">
        <v>0</v>
      </c>
      <c r="O316" s="563">
        <f>N316</f>
        <v>0</v>
      </c>
      <c r="P316" s="561">
        <v>0</v>
      </c>
      <c r="Q316" s="559">
        <v>3</v>
      </c>
      <c r="R316" s="563">
        <f>Q316</f>
        <v>3</v>
      </c>
      <c r="S316" s="561">
        <v>0</v>
      </c>
      <c r="T316" s="356">
        <f t="shared" si="71"/>
        <v>0.30000000000000004</v>
      </c>
      <c r="U316" s="336">
        <f t="shared" si="72"/>
        <v>0</v>
      </c>
      <c r="V316" s="334">
        <f t="shared" si="73"/>
        <v>0.30000000000000004</v>
      </c>
      <c r="W316" s="357">
        <f t="shared" si="74"/>
        <v>0.30000000000000004</v>
      </c>
    </row>
    <row r="317" spans="1:23" outlineLevel="2">
      <c r="A317" s="576" t="s">
        <v>391</v>
      </c>
      <c r="B317" s="315" t="s">
        <v>9</v>
      </c>
      <c r="C317" s="361" t="s">
        <v>8</v>
      </c>
      <c r="D317" s="565" t="s">
        <v>908</v>
      </c>
      <c r="E317" s="565" t="s">
        <v>906</v>
      </c>
      <c r="F317" s="565" t="s">
        <v>907</v>
      </c>
      <c r="G317" s="355">
        <v>6</v>
      </c>
      <c r="H317" s="315" t="s">
        <v>32</v>
      </c>
      <c r="I317" s="575">
        <v>0.5</v>
      </c>
      <c r="J317" s="537">
        <f>(4.5+$Y$30)*I317</f>
        <v>4.5</v>
      </c>
      <c r="K317" s="567">
        <f>9*I317</f>
        <v>4.5</v>
      </c>
      <c r="L317" s="338">
        <f t="shared" si="69"/>
        <v>2.5</v>
      </c>
      <c r="M317" s="339">
        <f t="shared" si="70"/>
        <v>2.5</v>
      </c>
      <c r="N317" s="310">
        <v>0</v>
      </c>
      <c r="O317" s="333">
        <v>0</v>
      </c>
      <c r="P317" s="334">
        <v>0</v>
      </c>
      <c r="Q317" s="559">
        <v>4</v>
      </c>
      <c r="R317" s="563">
        <v>0.2</v>
      </c>
      <c r="S317" s="561">
        <v>0.2</v>
      </c>
      <c r="T317" s="356">
        <f t="shared" si="71"/>
        <v>1.8</v>
      </c>
      <c r="U317" s="336">
        <f t="shared" si="72"/>
        <v>0</v>
      </c>
      <c r="V317" s="334">
        <f t="shared" si="73"/>
        <v>1.8</v>
      </c>
      <c r="W317" s="357">
        <f t="shared" si="74"/>
        <v>1.8</v>
      </c>
    </row>
    <row r="318" spans="1:23" outlineLevel="2">
      <c r="A318" s="354" t="s">
        <v>391</v>
      </c>
      <c r="B318" s="315" t="s">
        <v>75</v>
      </c>
      <c r="C318" s="315" t="s">
        <v>18</v>
      </c>
      <c r="D318" s="315" t="s">
        <v>392</v>
      </c>
      <c r="E318" s="315" t="s">
        <v>393</v>
      </c>
      <c r="F318" s="315" t="s">
        <v>394</v>
      </c>
      <c r="G318" s="355">
        <v>6</v>
      </c>
      <c r="H318" s="315" t="s">
        <v>42</v>
      </c>
      <c r="I318" s="329">
        <v>1</v>
      </c>
      <c r="J318" s="329">
        <v>9</v>
      </c>
      <c r="K318" s="330">
        <v>9</v>
      </c>
      <c r="L318" s="338">
        <f t="shared" si="69"/>
        <v>5</v>
      </c>
      <c r="M318" s="339">
        <f t="shared" si="70"/>
        <v>5</v>
      </c>
      <c r="N318" s="552">
        <v>30</v>
      </c>
      <c r="O318" s="563">
        <v>0.5</v>
      </c>
      <c r="P318" s="544">
        <v>1</v>
      </c>
      <c r="Q318" s="310">
        <v>0</v>
      </c>
      <c r="R318" s="333">
        <v>0</v>
      </c>
      <c r="S318" s="334">
        <v>0</v>
      </c>
      <c r="T318" s="356">
        <f t="shared" si="71"/>
        <v>13.5</v>
      </c>
      <c r="U318" s="336">
        <f t="shared" si="72"/>
        <v>13.5</v>
      </c>
      <c r="V318" s="334">
        <f t="shared" si="73"/>
        <v>0</v>
      </c>
      <c r="W318" s="357">
        <f t="shared" si="74"/>
        <v>13.5</v>
      </c>
    </row>
    <row r="319" spans="1:23" outlineLevel="2">
      <c r="A319" s="354" t="s">
        <v>391</v>
      </c>
      <c r="B319" s="315" t="s">
        <v>75</v>
      </c>
      <c r="C319" s="315" t="s">
        <v>22</v>
      </c>
      <c r="D319" s="315" t="s">
        <v>164</v>
      </c>
      <c r="E319" s="315" t="s">
        <v>165</v>
      </c>
      <c r="F319" s="315" t="s">
        <v>166</v>
      </c>
      <c r="G319" s="355">
        <v>6</v>
      </c>
      <c r="H319" s="315" t="s">
        <v>79</v>
      </c>
      <c r="I319" s="329">
        <v>0.6</v>
      </c>
      <c r="J319" s="329">
        <f>9*I319</f>
        <v>5.3999999999999995</v>
      </c>
      <c r="K319" s="330">
        <f>9*I319</f>
        <v>5.3999999999999995</v>
      </c>
      <c r="L319" s="338">
        <f t="shared" si="69"/>
        <v>2.9999999999999996</v>
      </c>
      <c r="M319" s="339">
        <f t="shared" si="70"/>
        <v>2.9999999999999996</v>
      </c>
      <c r="N319" s="552">
        <v>20</v>
      </c>
      <c r="O319" s="543">
        <v>0.5</v>
      </c>
      <c r="P319" s="544">
        <v>1</v>
      </c>
      <c r="Q319" s="310">
        <v>0</v>
      </c>
      <c r="R319" s="333">
        <v>0</v>
      </c>
      <c r="S319" s="334">
        <v>0</v>
      </c>
      <c r="T319" s="356">
        <f t="shared" si="71"/>
        <v>8.1</v>
      </c>
      <c r="U319" s="336">
        <f t="shared" si="72"/>
        <v>8.1</v>
      </c>
      <c r="V319" s="334">
        <f t="shared" si="73"/>
        <v>0</v>
      </c>
      <c r="W319" s="357">
        <f t="shared" si="74"/>
        <v>8.1</v>
      </c>
    </row>
    <row r="320" spans="1:23" outlineLevel="2">
      <c r="A320" s="354" t="s">
        <v>391</v>
      </c>
      <c r="B320" s="315" t="s">
        <v>75</v>
      </c>
      <c r="C320" s="315" t="s">
        <v>97</v>
      </c>
      <c r="D320" s="315" t="s">
        <v>167</v>
      </c>
      <c r="E320" s="315" t="s">
        <v>168</v>
      </c>
      <c r="F320" s="315" t="s">
        <v>169</v>
      </c>
      <c r="G320" s="355">
        <v>6</v>
      </c>
      <c r="H320" s="315" t="s">
        <v>79</v>
      </c>
      <c r="I320" s="329">
        <v>0.25</v>
      </c>
      <c r="J320" s="329">
        <f>9*I320</f>
        <v>2.25</v>
      </c>
      <c r="K320" s="330">
        <f>9*I320</f>
        <v>2.25</v>
      </c>
      <c r="L320" s="338">
        <f t="shared" si="69"/>
        <v>1.25</v>
      </c>
      <c r="M320" s="339">
        <f t="shared" si="70"/>
        <v>1.25</v>
      </c>
      <c r="N320" s="552">
        <v>22</v>
      </c>
      <c r="O320" s="543">
        <v>0.5</v>
      </c>
      <c r="P320" s="544">
        <v>1.5</v>
      </c>
      <c r="Q320" s="310">
        <v>0</v>
      </c>
      <c r="R320" s="333">
        <v>0</v>
      </c>
      <c r="S320" s="334">
        <v>0</v>
      </c>
      <c r="T320" s="356">
        <f t="shared" si="71"/>
        <v>4.5</v>
      </c>
      <c r="U320" s="336">
        <f t="shared" si="72"/>
        <v>4.5</v>
      </c>
      <c r="V320" s="334">
        <f t="shared" si="73"/>
        <v>0</v>
      </c>
      <c r="W320" s="357">
        <f t="shared" si="74"/>
        <v>4.5</v>
      </c>
    </row>
    <row r="321" spans="1:27" outlineLevel="2">
      <c r="A321" s="576" t="s">
        <v>391</v>
      </c>
      <c r="B321" s="315" t="s">
        <v>75</v>
      </c>
      <c r="C321" s="361" t="s">
        <v>8</v>
      </c>
      <c r="D321" s="565" t="s">
        <v>908</v>
      </c>
      <c r="E321" s="565" t="s">
        <v>906</v>
      </c>
      <c r="F321" s="565" t="s">
        <v>907</v>
      </c>
      <c r="G321" s="355">
        <v>6</v>
      </c>
      <c r="H321" s="315" t="s">
        <v>32</v>
      </c>
      <c r="I321" s="575">
        <v>0.5</v>
      </c>
      <c r="J321" s="537">
        <f>(4.5+$Y$30)*I321</f>
        <v>4.5</v>
      </c>
      <c r="K321" s="567">
        <f>9*I321</f>
        <v>4.5</v>
      </c>
      <c r="L321" s="338">
        <f t="shared" si="69"/>
        <v>2.5</v>
      </c>
      <c r="M321" s="339">
        <f t="shared" si="70"/>
        <v>2.5</v>
      </c>
      <c r="N321" s="310">
        <v>0</v>
      </c>
      <c r="O321" s="333">
        <v>0</v>
      </c>
      <c r="P321" s="334">
        <v>0</v>
      </c>
      <c r="Q321" s="559">
        <v>4</v>
      </c>
      <c r="R321" s="563">
        <v>0.2</v>
      </c>
      <c r="S321" s="561">
        <v>0.2</v>
      </c>
      <c r="T321" s="356">
        <f t="shared" si="71"/>
        <v>1.8</v>
      </c>
      <c r="U321" s="336">
        <f t="shared" si="72"/>
        <v>0</v>
      </c>
      <c r="V321" s="334">
        <f t="shared" si="73"/>
        <v>1.8</v>
      </c>
      <c r="W321" s="357">
        <f t="shared" si="74"/>
        <v>1.8</v>
      </c>
    </row>
    <row r="322" spans="1:27" outlineLevel="2">
      <c r="A322" s="354" t="s">
        <v>391</v>
      </c>
      <c r="B322" s="315" t="s">
        <v>34</v>
      </c>
      <c r="C322" s="315" t="s">
        <v>56</v>
      </c>
      <c r="D322" s="315" t="s">
        <v>395</v>
      </c>
      <c r="E322" s="315" t="s">
        <v>393</v>
      </c>
      <c r="F322" s="315" t="s">
        <v>394</v>
      </c>
      <c r="G322" s="355">
        <v>6</v>
      </c>
      <c r="H322" s="315" t="s">
        <v>42</v>
      </c>
      <c r="I322" s="329">
        <v>1</v>
      </c>
      <c r="J322" s="329">
        <v>11.25</v>
      </c>
      <c r="K322" s="330">
        <v>6.75</v>
      </c>
      <c r="L322" s="338">
        <f t="shared" si="69"/>
        <v>6.25</v>
      </c>
      <c r="M322" s="339">
        <f t="shared" si="70"/>
        <v>3.75</v>
      </c>
      <c r="N322" s="310">
        <v>0</v>
      </c>
      <c r="O322" s="333">
        <v>0</v>
      </c>
      <c r="P322" s="334">
        <v>0</v>
      </c>
      <c r="Q322" s="552">
        <v>40</v>
      </c>
      <c r="R322" s="543">
        <v>1</v>
      </c>
      <c r="S322" s="544">
        <v>2</v>
      </c>
      <c r="T322" s="356">
        <f t="shared" si="71"/>
        <v>24.75</v>
      </c>
      <c r="U322" s="336">
        <f t="shared" si="72"/>
        <v>0</v>
      </c>
      <c r="V322" s="334">
        <f t="shared" si="73"/>
        <v>24.75</v>
      </c>
      <c r="W322" s="357">
        <f t="shared" si="74"/>
        <v>24.75</v>
      </c>
    </row>
    <row r="323" spans="1:27" outlineLevel="2">
      <c r="A323" s="354" t="s">
        <v>391</v>
      </c>
      <c r="B323" s="315" t="s">
        <v>34</v>
      </c>
      <c r="C323" s="361" t="s">
        <v>97</v>
      </c>
      <c r="D323" s="315" t="s">
        <v>396</v>
      </c>
      <c r="E323" s="315" t="s">
        <v>397</v>
      </c>
      <c r="F323" s="315" t="s">
        <v>398</v>
      </c>
      <c r="G323" s="355">
        <v>6</v>
      </c>
      <c r="H323" s="315" t="s">
        <v>96</v>
      </c>
      <c r="I323" s="329">
        <v>1</v>
      </c>
      <c r="J323" s="329">
        <f>13.5*I323</f>
        <v>13.5</v>
      </c>
      <c r="K323" s="330">
        <f>4.5*I323</f>
        <v>4.5</v>
      </c>
      <c r="L323" s="338">
        <f t="shared" si="69"/>
        <v>7.5</v>
      </c>
      <c r="M323" s="339">
        <f t="shared" si="70"/>
        <v>2.5</v>
      </c>
      <c r="N323" s="552">
        <v>20</v>
      </c>
      <c r="O323" s="543">
        <v>1</v>
      </c>
      <c r="P323" s="544">
        <v>1</v>
      </c>
      <c r="Q323" s="310">
        <v>0</v>
      </c>
      <c r="R323" s="333">
        <v>0</v>
      </c>
      <c r="S323" s="334">
        <v>0</v>
      </c>
      <c r="T323" s="356">
        <f t="shared" si="71"/>
        <v>18</v>
      </c>
      <c r="U323" s="336">
        <f t="shared" si="72"/>
        <v>18</v>
      </c>
      <c r="V323" s="334">
        <f t="shared" si="73"/>
        <v>0</v>
      </c>
      <c r="W323" s="357">
        <f t="shared" si="74"/>
        <v>18</v>
      </c>
    </row>
    <row r="324" spans="1:27" outlineLevel="2">
      <c r="A324" s="354" t="s">
        <v>391</v>
      </c>
      <c r="B324" s="315" t="s">
        <v>34</v>
      </c>
      <c r="C324" s="361" t="s">
        <v>8</v>
      </c>
      <c r="D324" s="315" t="s">
        <v>399</v>
      </c>
      <c r="E324" s="315" t="s">
        <v>400</v>
      </c>
      <c r="F324" s="315" t="s">
        <v>401</v>
      </c>
      <c r="G324" s="355">
        <v>6</v>
      </c>
      <c r="H324" s="315" t="s">
        <v>96</v>
      </c>
      <c r="I324" s="329">
        <v>1</v>
      </c>
      <c r="J324" s="329">
        <v>13.5</v>
      </c>
      <c r="K324" s="330">
        <v>4.5</v>
      </c>
      <c r="L324" s="338">
        <f t="shared" si="69"/>
        <v>7.5</v>
      </c>
      <c r="M324" s="339">
        <f t="shared" si="70"/>
        <v>2.5</v>
      </c>
      <c r="N324" s="310">
        <v>0</v>
      </c>
      <c r="O324" s="333">
        <v>0</v>
      </c>
      <c r="P324" s="334">
        <v>0</v>
      </c>
      <c r="Q324" s="552">
        <v>20</v>
      </c>
      <c r="R324" s="543">
        <v>1</v>
      </c>
      <c r="S324" s="544">
        <v>1</v>
      </c>
      <c r="T324" s="356">
        <f t="shared" si="71"/>
        <v>18</v>
      </c>
      <c r="U324" s="336">
        <f t="shared" si="72"/>
        <v>0</v>
      </c>
      <c r="V324" s="334">
        <f t="shared" si="73"/>
        <v>18</v>
      </c>
      <c r="W324" s="357">
        <f t="shared" si="74"/>
        <v>18</v>
      </c>
    </row>
    <row r="325" spans="1:27" outlineLevel="2">
      <c r="A325" s="576" t="s">
        <v>391</v>
      </c>
      <c r="B325" s="315" t="s">
        <v>34</v>
      </c>
      <c r="C325" s="361" t="s">
        <v>8</v>
      </c>
      <c r="D325" s="565" t="s">
        <v>908</v>
      </c>
      <c r="E325" s="565" t="s">
        <v>906</v>
      </c>
      <c r="F325" s="565" t="s">
        <v>907</v>
      </c>
      <c r="G325" s="355">
        <v>6</v>
      </c>
      <c r="H325" s="315" t="s">
        <v>32</v>
      </c>
      <c r="I325" s="575">
        <v>0.5</v>
      </c>
      <c r="J325" s="537">
        <f>(4.5+$Y$30)*I325</f>
        <v>4.5</v>
      </c>
      <c r="K325" s="567">
        <f>9*I325</f>
        <v>4.5</v>
      </c>
      <c r="L325" s="338">
        <f t="shared" si="69"/>
        <v>2.5</v>
      </c>
      <c r="M325" s="339">
        <f t="shared" si="70"/>
        <v>2.5</v>
      </c>
      <c r="N325" s="310">
        <v>0</v>
      </c>
      <c r="O325" s="333">
        <v>0</v>
      </c>
      <c r="P325" s="334">
        <v>0</v>
      </c>
      <c r="Q325" s="559">
        <v>4</v>
      </c>
      <c r="R325" s="563">
        <v>0.2</v>
      </c>
      <c r="S325" s="561">
        <v>0.2</v>
      </c>
      <c r="T325" s="356">
        <f t="shared" si="71"/>
        <v>1.8</v>
      </c>
      <c r="U325" s="336">
        <f t="shared" si="72"/>
        <v>0</v>
      </c>
      <c r="V325" s="334">
        <f t="shared" si="73"/>
        <v>1.8</v>
      </c>
      <c r="W325" s="357">
        <f t="shared" si="74"/>
        <v>1.8</v>
      </c>
    </row>
    <row r="326" spans="1:27" outlineLevel="2">
      <c r="A326" s="354" t="s">
        <v>391</v>
      </c>
      <c r="B326" s="315" t="s">
        <v>80</v>
      </c>
      <c r="C326" s="315" t="s">
        <v>18</v>
      </c>
      <c r="D326" s="315" t="s">
        <v>392</v>
      </c>
      <c r="E326" s="315" t="s">
        <v>393</v>
      </c>
      <c r="F326" s="315" t="s">
        <v>394</v>
      </c>
      <c r="G326" s="355">
        <v>6</v>
      </c>
      <c r="H326" s="315" t="s">
        <v>42</v>
      </c>
      <c r="I326" s="329">
        <v>1</v>
      </c>
      <c r="J326" s="329">
        <v>9</v>
      </c>
      <c r="K326" s="330">
        <v>9</v>
      </c>
      <c r="L326" s="338">
        <f t="shared" si="69"/>
        <v>5</v>
      </c>
      <c r="M326" s="339">
        <f t="shared" si="70"/>
        <v>5</v>
      </c>
      <c r="N326" s="552">
        <v>30</v>
      </c>
      <c r="O326" s="548">
        <v>0.5</v>
      </c>
      <c r="P326" s="544">
        <v>1</v>
      </c>
      <c r="Q326" s="310">
        <v>0</v>
      </c>
      <c r="R326" s="333">
        <v>0</v>
      </c>
      <c r="S326" s="334">
        <v>0</v>
      </c>
      <c r="T326" s="356">
        <f t="shared" si="71"/>
        <v>13.5</v>
      </c>
      <c r="U326" s="336">
        <f t="shared" si="72"/>
        <v>13.5</v>
      </c>
      <c r="V326" s="334">
        <f t="shared" si="73"/>
        <v>0</v>
      </c>
      <c r="W326" s="357">
        <f t="shared" si="74"/>
        <v>13.5</v>
      </c>
    </row>
    <row r="327" spans="1:27" outlineLevel="2">
      <c r="A327" s="354" t="s">
        <v>391</v>
      </c>
      <c r="B327" s="315" t="s">
        <v>80</v>
      </c>
      <c r="C327" s="315" t="s">
        <v>22</v>
      </c>
      <c r="D327" s="315" t="s">
        <v>164</v>
      </c>
      <c r="E327" s="315" t="s">
        <v>165</v>
      </c>
      <c r="F327" s="315" t="s">
        <v>166</v>
      </c>
      <c r="G327" s="355">
        <v>6</v>
      </c>
      <c r="H327" s="315" t="s">
        <v>79</v>
      </c>
      <c r="I327" s="329">
        <v>0.6</v>
      </c>
      <c r="J327" s="329">
        <f>9*I327</f>
        <v>5.3999999999999995</v>
      </c>
      <c r="K327" s="330">
        <f>9*I327</f>
        <v>5.3999999999999995</v>
      </c>
      <c r="L327" s="338">
        <f t="shared" si="69"/>
        <v>2.9999999999999996</v>
      </c>
      <c r="M327" s="339">
        <f t="shared" si="70"/>
        <v>2.9999999999999996</v>
      </c>
      <c r="N327" s="552">
        <v>20</v>
      </c>
      <c r="O327" s="543">
        <v>0.5</v>
      </c>
      <c r="P327" s="544">
        <v>1</v>
      </c>
      <c r="Q327" s="310">
        <v>0</v>
      </c>
      <c r="R327" s="333">
        <v>0</v>
      </c>
      <c r="S327" s="334">
        <v>0</v>
      </c>
      <c r="T327" s="356">
        <f t="shared" si="71"/>
        <v>8.1</v>
      </c>
      <c r="U327" s="336">
        <f t="shared" si="72"/>
        <v>8.1</v>
      </c>
      <c r="V327" s="334">
        <f t="shared" si="73"/>
        <v>0</v>
      </c>
      <c r="W327" s="357">
        <f t="shared" si="74"/>
        <v>8.1</v>
      </c>
      <c r="X327" s="591"/>
      <c r="Y327" s="591"/>
      <c r="Z327" s="592"/>
      <c r="AA327" s="593"/>
    </row>
    <row r="328" spans="1:27" outlineLevel="2">
      <c r="A328" s="354" t="s">
        <v>391</v>
      </c>
      <c r="B328" s="315" t="s">
        <v>80</v>
      </c>
      <c r="C328" s="315" t="s">
        <v>97</v>
      </c>
      <c r="D328" s="315" t="s">
        <v>167</v>
      </c>
      <c r="E328" s="315" t="s">
        <v>168</v>
      </c>
      <c r="F328" s="315" t="s">
        <v>169</v>
      </c>
      <c r="G328" s="355">
        <v>6</v>
      </c>
      <c r="H328" s="315" t="s">
        <v>79</v>
      </c>
      <c r="I328" s="329">
        <v>0.25</v>
      </c>
      <c r="J328" s="329">
        <f>9*I328</f>
        <v>2.25</v>
      </c>
      <c r="K328" s="330">
        <f>9*I328</f>
        <v>2.25</v>
      </c>
      <c r="L328" s="338">
        <f t="shared" si="69"/>
        <v>1.25</v>
      </c>
      <c r="M328" s="339">
        <f t="shared" si="70"/>
        <v>1.25</v>
      </c>
      <c r="N328" s="552">
        <v>22</v>
      </c>
      <c r="O328" s="543">
        <v>0.5</v>
      </c>
      <c r="P328" s="544">
        <v>1.5</v>
      </c>
      <c r="Q328" s="310">
        <v>0</v>
      </c>
      <c r="R328" s="333">
        <v>0</v>
      </c>
      <c r="S328" s="334">
        <v>0</v>
      </c>
      <c r="T328" s="356">
        <f t="shared" si="71"/>
        <v>4.5</v>
      </c>
      <c r="U328" s="336">
        <f t="shared" si="72"/>
        <v>4.5</v>
      </c>
      <c r="V328" s="334">
        <f t="shared" si="73"/>
        <v>0</v>
      </c>
      <c r="W328" s="357">
        <f t="shared" si="74"/>
        <v>4.5</v>
      </c>
    </row>
    <row r="329" spans="1:27" outlineLevel="2">
      <c r="A329" s="326" t="s">
        <v>391</v>
      </c>
      <c r="B329" s="315" t="s">
        <v>80</v>
      </c>
      <c r="C329" s="315" t="s">
        <v>8</v>
      </c>
      <c r="D329" s="315" t="s">
        <v>131</v>
      </c>
      <c r="E329" s="315" t="s">
        <v>5</v>
      </c>
      <c r="F329" s="315" t="s">
        <v>6</v>
      </c>
      <c r="G329" s="355">
        <v>24</v>
      </c>
      <c r="H329" s="315" t="s">
        <v>7</v>
      </c>
      <c r="I329" s="329">
        <v>1</v>
      </c>
      <c r="J329" s="329">
        <f>$Y$29</f>
        <v>1.3149999999999999</v>
      </c>
      <c r="K329" s="330">
        <v>0</v>
      </c>
      <c r="L329" s="338">
        <f t="shared" si="69"/>
        <v>0.18263888888888888</v>
      </c>
      <c r="M329" s="339">
        <f t="shared" si="70"/>
        <v>0</v>
      </c>
      <c r="N329" s="552">
        <v>0</v>
      </c>
      <c r="O329" s="545">
        <f>N329</f>
        <v>0</v>
      </c>
      <c r="P329" s="544">
        <v>0</v>
      </c>
      <c r="Q329" s="552">
        <v>1</v>
      </c>
      <c r="R329" s="545">
        <f>Q329</f>
        <v>1</v>
      </c>
      <c r="S329" s="544">
        <v>0</v>
      </c>
      <c r="T329" s="356">
        <f t="shared" si="71"/>
        <v>1.3149999999999999</v>
      </c>
      <c r="U329" s="336">
        <f t="shared" si="72"/>
        <v>0</v>
      </c>
      <c r="V329" s="334">
        <f t="shared" si="73"/>
        <v>1.3149999999999999</v>
      </c>
      <c r="W329" s="357">
        <f t="shared" si="74"/>
        <v>1.3149999999999999</v>
      </c>
    </row>
    <row r="330" spans="1:27" outlineLevel="2">
      <c r="A330" s="576" t="s">
        <v>391</v>
      </c>
      <c r="B330" s="315" t="s">
        <v>80</v>
      </c>
      <c r="C330" s="361" t="s">
        <v>8</v>
      </c>
      <c r="D330" s="565" t="s">
        <v>908</v>
      </c>
      <c r="E330" s="565" t="s">
        <v>906</v>
      </c>
      <c r="F330" s="565" t="s">
        <v>907</v>
      </c>
      <c r="G330" s="355">
        <v>6</v>
      </c>
      <c r="H330" s="315" t="s">
        <v>32</v>
      </c>
      <c r="I330" s="575">
        <v>0.5</v>
      </c>
      <c r="J330" s="537">
        <f>(4.5+$Y$30)*I330</f>
        <v>4.5</v>
      </c>
      <c r="K330" s="567">
        <f>9*I330</f>
        <v>4.5</v>
      </c>
      <c r="L330" s="338">
        <f t="shared" si="69"/>
        <v>2.5</v>
      </c>
      <c r="M330" s="339">
        <f t="shared" si="70"/>
        <v>2.5</v>
      </c>
      <c r="N330" s="310">
        <v>0</v>
      </c>
      <c r="O330" s="333">
        <v>0</v>
      </c>
      <c r="P330" s="334">
        <v>0</v>
      </c>
      <c r="Q330" s="559">
        <v>4</v>
      </c>
      <c r="R330" s="563">
        <v>0.2</v>
      </c>
      <c r="S330" s="561">
        <v>0.2</v>
      </c>
      <c r="T330" s="356">
        <f t="shared" si="71"/>
        <v>1.8</v>
      </c>
      <c r="U330" s="336">
        <f t="shared" si="72"/>
        <v>0</v>
      </c>
      <c r="V330" s="334">
        <f t="shared" si="73"/>
        <v>1.8</v>
      </c>
      <c r="W330" s="357">
        <f t="shared" si="74"/>
        <v>1.8</v>
      </c>
    </row>
    <row r="331" spans="1:27" outlineLevel="2">
      <c r="A331" s="354" t="s">
        <v>391</v>
      </c>
      <c r="B331" s="315" t="s">
        <v>3</v>
      </c>
      <c r="C331" s="315" t="s">
        <v>18</v>
      </c>
      <c r="D331" s="315" t="s">
        <v>392</v>
      </c>
      <c r="E331" s="315" t="s">
        <v>393</v>
      </c>
      <c r="F331" s="315" t="s">
        <v>394</v>
      </c>
      <c r="G331" s="355">
        <v>6</v>
      </c>
      <c r="H331" s="315" t="s">
        <v>42</v>
      </c>
      <c r="I331" s="346">
        <v>1</v>
      </c>
      <c r="J331" s="329">
        <v>9</v>
      </c>
      <c r="K331" s="330">
        <v>9</v>
      </c>
      <c r="L331" s="338">
        <f t="shared" si="69"/>
        <v>5</v>
      </c>
      <c r="M331" s="339">
        <f t="shared" si="70"/>
        <v>5</v>
      </c>
      <c r="N331" s="552">
        <v>30</v>
      </c>
      <c r="O331" s="543">
        <v>1</v>
      </c>
      <c r="P331" s="544">
        <v>1</v>
      </c>
      <c r="Q331" s="310">
        <v>0</v>
      </c>
      <c r="R331" s="333">
        <v>0</v>
      </c>
      <c r="S331" s="334">
        <v>0</v>
      </c>
      <c r="T331" s="356">
        <f t="shared" si="71"/>
        <v>18</v>
      </c>
      <c r="U331" s="336">
        <f t="shared" si="72"/>
        <v>18</v>
      </c>
      <c r="V331" s="334">
        <f t="shared" si="73"/>
        <v>0</v>
      </c>
      <c r="W331" s="357">
        <f t="shared" si="74"/>
        <v>18</v>
      </c>
    </row>
    <row r="332" spans="1:27" outlineLevel="2">
      <c r="A332" s="354" t="s">
        <v>391</v>
      </c>
      <c r="B332" s="315" t="s">
        <v>3</v>
      </c>
      <c r="C332" s="315" t="s">
        <v>22</v>
      </c>
      <c r="D332" s="315" t="s">
        <v>164</v>
      </c>
      <c r="E332" s="315" t="s">
        <v>165</v>
      </c>
      <c r="F332" s="315" t="s">
        <v>166</v>
      </c>
      <c r="G332" s="355">
        <v>6</v>
      </c>
      <c r="H332" s="315" t="s">
        <v>79</v>
      </c>
      <c r="I332" s="329">
        <v>0.6</v>
      </c>
      <c r="J332" s="329">
        <f>9*I332</f>
        <v>5.3999999999999995</v>
      </c>
      <c r="K332" s="330">
        <f>9*I332</f>
        <v>5.3999999999999995</v>
      </c>
      <c r="L332" s="338">
        <f t="shared" si="69"/>
        <v>2.9999999999999996</v>
      </c>
      <c r="M332" s="339">
        <f t="shared" si="70"/>
        <v>2.9999999999999996</v>
      </c>
      <c r="N332" s="552">
        <v>60</v>
      </c>
      <c r="O332" s="543">
        <v>1</v>
      </c>
      <c r="P332" s="561">
        <v>3</v>
      </c>
      <c r="Q332" s="310">
        <v>0</v>
      </c>
      <c r="R332" s="333">
        <v>0</v>
      </c>
      <c r="S332" s="334">
        <v>0</v>
      </c>
      <c r="T332" s="356">
        <f t="shared" si="71"/>
        <v>21.599999999999998</v>
      </c>
      <c r="U332" s="336">
        <f t="shared" si="72"/>
        <v>21.599999999999998</v>
      </c>
      <c r="V332" s="334">
        <f t="shared" si="73"/>
        <v>0</v>
      </c>
      <c r="W332" s="357">
        <f t="shared" si="74"/>
        <v>21.599999999999998</v>
      </c>
    </row>
    <row r="333" spans="1:27" outlineLevel="2">
      <c r="A333" s="354" t="s">
        <v>391</v>
      </c>
      <c r="B333" s="315" t="s">
        <v>3</v>
      </c>
      <c r="C333" s="315" t="s">
        <v>97</v>
      </c>
      <c r="D333" s="315" t="s">
        <v>167</v>
      </c>
      <c r="E333" s="315" t="s">
        <v>168</v>
      </c>
      <c r="F333" s="315" t="s">
        <v>169</v>
      </c>
      <c r="G333" s="355">
        <v>6</v>
      </c>
      <c r="H333" s="315" t="s">
        <v>79</v>
      </c>
      <c r="I333" s="329">
        <v>0.25</v>
      </c>
      <c r="J333" s="329">
        <f>9*I333</f>
        <v>2.25</v>
      </c>
      <c r="K333" s="330">
        <f>9*I333</f>
        <v>2.25</v>
      </c>
      <c r="L333" s="338">
        <f t="shared" si="69"/>
        <v>1.25</v>
      </c>
      <c r="M333" s="339">
        <f t="shared" si="70"/>
        <v>1.25</v>
      </c>
      <c r="N333" s="552">
        <v>45</v>
      </c>
      <c r="O333" s="543">
        <v>1</v>
      </c>
      <c r="P333" s="544">
        <v>3</v>
      </c>
      <c r="Q333" s="310">
        <v>0</v>
      </c>
      <c r="R333" s="333">
        <v>0</v>
      </c>
      <c r="S333" s="334">
        <v>0</v>
      </c>
      <c r="T333" s="356">
        <f t="shared" si="71"/>
        <v>9</v>
      </c>
      <c r="U333" s="336">
        <f t="shared" si="72"/>
        <v>9</v>
      </c>
      <c r="V333" s="334">
        <f t="shared" si="73"/>
        <v>0</v>
      </c>
      <c r="W333" s="357">
        <f t="shared" si="74"/>
        <v>9</v>
      </c>
    </row>
    <row r="334" spans="1:27" outlineLevel="2">
      <c r="A334" s="326" t="s">
        <v>391</v>
      </c>
      <c r="B334" s="315" t="s">
        <v>3</v>
      </c>
      <c r="C334" s="315" t="s">
        <v>8</v>
      </c>
      <c r="D334" s="315" t="s">
        <v>4</v>
      </c>
      <c r="E334" s="315" t="s">
        <v>5</v>
      </c>
      <c r="F334" s="315" t="s">
        <v>6</v>
      </c>
      <c r="G334" s="355">
        <v>24</v>
      </c>
      <c r="H334" s="315" t="s">
        <v>7</v>
      </c>
      <c r="I334" s="329">
        <v>1</v>
      </c>
      <c r="J334" s="329">
        <f>$Y$29</f>
        <v>1.3149999999999999</v>
      </c>
      <c r="K334" s="330">
        <v>0</v>
      </c>
      <c r="L334" s="338">
        <f t="shared" si="69"/>
        <v>0.18263888888888888</v>
      </c>
      <c r="M334" s="339">
        <f t="shared" si="70"/>
        <v>0</v>
      </c>
      <c r="N334" s="552">
        <v>2</v>
      </c>
      <c r="O334" s="545">
        <f>N334</f>
        <v>2</v>
      </c>
      <c r="P334" s="544">
        <v>0</v>
      </c>
      <c r="Q334" s="552">
        <v>3</v>
      </c>
      <c r="R334" s="545">
        <f>Q334</f>
        <v>3</v>
      </c>
      <c r="S334" s="544">
        <v>0</v>
      </c>
      <c r="T334" s="356">
        <f t="shared" si="71"/>
        <v>6.5749999999999993</v>
      </c>
      <c r="U334" s="336">
        <f t="shared" si="72"/>
        <v>2.63</v>
      </c>
      <c r="V334" s="334">
        <f t="shared" si="73"/>
        <v>3.9449999999999998</v>
      </c>
      <c r="W334" s="357">
        <f t="shared" si="74"/>
        <v>6.5749999999999993</v>
      </c>
    </row>
    <row r="335" spans="1:27" outlineLevel="2">
      <c r="A335" s="326" t="s">
        <v>391</v>
      </c>
      <c r="B335" s="315" t="s">
        <v>3</v>
      </c>
      <c r="C335" s="315" t="s">
        <v>8</v>
      </c>
      <c r="D335" s="315" t="s">
        <v>29</v>
      </c>
      <c r="E335" s="315" t="s">
        <v>30</v>
      </c>
      <c r="F335" s="315" t="s">
        <v>31</v>
      </c>
      <c r="G335" s="355">
        <v>12</v>
      </c>
      <c r="H335" s="315" t="s">
        <v>32</v>
      </c>
      <c r="I335" s="329">
        <v>1</v>
      </c>
      <c r="J335" s="329">
        <f>$Y$27</f>
        <v>0.1</v>
      </c>
      <c r="K335" s="330">
        <v>0</v>
      </c>
      <c r="L335" s="338">
        <f t="shared" si="69"/>
        <v>2.7777777777777776E-2</v>
      </c>
      <c r="M335" s="339">
        <f t="shared" si="70"/>
        <v>0</v>
      </c>
      <c r="N335" s="310">
        <v>1</v>
      </c>
      <c r="O335" s="333">
        <f>N335</f>
        <v>1</v>
      </c>
      <c r="P335" s="334">
        <v>0</v>
      </c>
      <c r="Q335" s="552">
        <v>1</v>
      </c>
      <c r="R335" s="543">
        <f>Q335</f>
        <v>1</v>
      </c>
      <c r="S335" s="544">
        <v>0</v>
      </c>
      <c r="T335" s="609">
        <f t="shared" si="71"/>
        <v>0.2</v>
      </c>
      <c r="U335" s="610">
        <f t="shared" si="72"/>
        <v>0.1</v>
      </c>
      <c r="V335" s="544">
        <f t="shared" si="73"/>
        <v>0.1</v>
      </c>
      <c r="W335" s="357">
        <f t="shared" si="74"/>
        <v>0.2</v>
      </c>
    </row>
    <row r="336" spans="1:27" outlineLevel="2">
      <c r="A336" s="576" t="s">
        <v>391</v>
      </c>
      <c r="B336" s="315" t="s">
        <v>3</v>
      </c>
      <c r="C336" s="361" t="s">
        <v>8</v>
      </c>
      <c r="D336" s="565" t="s">
        <v>908</v>
      </c>
      <c r="E336" s="565" t="s">
        <v>906</v>
      </c>
      <c r="F336" s="565" t="s">
        <v>907</v>
      </c>
      <c r="G336" s="355">
        <v>6</v>
      </c>
      <c r="H336" s="315" t="s">
        <v>32</v>
      </c>
      <c r="I336" s="575">
        <v>0.5</v>
      </c>
      <c r="J336" s="537">
        <f>(4.5+$Y$30)*I336</f>
        <v>4.5</v>
      </c>
      <c r="K336" s="567">
        <f>9*I336</f>
        <v>4.5</v>
      </c>
      <c r="L336" s="338">
        <f t="shared" si="69"/>
        <v>2.5</v>
      </c>
      <c r="M336" s="339">
        <f t="shared" si="70"/>
        <v>2.5</v>
      </c>
      <c r="N336" s="310">
        <v>0</v>
      </c>
      <c r="O336" s="333">
        <v>0</v>
      </c>
      <c r="P336" s="334">
        <v>0</v>
      </c>
      <c r="Q336" s="559">
        <v>4</v>
      </c>
      <c r="R336" s="563">
        <v>0.2</v>
      </c>
      <c r="S336" s="561">
        <v>0.2</v>
      </c>
      <c r="T336" s="356">
        <f t="shared" si="71"/>
        <v>1.8</v>
      </c>
      <c r="U336" s="336">
        <f t="shared" si="72"/>
        <v>0</v>
      </c>
      <c r="V336" s="334">
        <f t="shared" si="73"/>
        <v>1.8</v>
      </c>
      <c r="W336" s="357">
        <f t="shared" si="74"/>
        <v>1.8</v>
      </c>
    </row>
    <row r="337" spans="1:26" outlineLevel="2">
      <c r="A337" s="326" t="s">
        <v>391</v>
      </c>
      <c r="B337" s="315" t="s">
        <v>24</v>
      </c>
      <c r="C337" s="315" t="s">
        <v>8</v>
      </c>
      <c r="D337" s="315" t="s">
        <v>25</v>
      </c>
      <c r="E337" s="315" t="s">
        <v>26</v>
      </c>
      <c r="F337" s="315" t="s">
        <v>27</v>
      </c>
      <c r="G337" s="355">
        <v>6</v>
      </c>
      <c r="H337" s="315" t="s">
        <v>28</v>
      </c>
      <c r="I337" s="329">
        <v>0</v>
      </c>
      <c r="J337" s="329">
        <f>21*I337</f>
        <v>0</v>
      </c>
      <c r="K337" s="567">
        <v>7</v>
      </c>
      <c r="L337" s="338">
        <f t="shared" si="69"/>
        <v>0</v>
      </c>
      <c r="M337" s="339">
        <f t="shared" si="70"/>
        <v>3.8888888888888888</v>
      </c>
      <c r="N337" s="310">
        <v>0</v>
      </c>
      <c r="O337" s="333">
        <v>0</v>
      </c>
      <c r="P337" s="334">
        <v>0</v>
      </c>
      <c r="Q337" s="552">
        <v>30</v>
      </c>
      <c r="R337" s="543">
        <v>0</v>
      </c>
      <c r="S337" s="544">
        <v>1</v>
      </c>
      <c r="T337" s="609">
        <f t="shared" si="71"/>
        <v>7</v>
      </c>
      <c r="U337" s="610">
        <f t="shared" si="72"/>
        <v>0</v>
      </c>
      <c r="V337" s="561">
        <f t="shared" si="73"/>
        <v>7</v>
      </c>
      <c r="W337" s="357">
        <f t="shared" si="74"/>
        <v>7</v>
      </c>
    </row>
    <row r="338" spans="1:26" outlineLevel="1">
      <c r="A338" s="647" t="s">
        <v>1021</v>
      </c>
      <c r="B338" s="315"/>
      <c r="C338" s="315"/>
      <c r="D338" s="315"/>
      <c r="E338" s="315"/>
      <c r="F338" s="315"/>
      <c r="G338" s="355"/>
      <c r="H338" s="315"/>
      <c r="I338" s="329"/>
      <c r="J338" s="329"/>
      <c r="K338" s="567"/>
      <c r="L338" s="338"/>
      <c r="M338" s="339"/>
      <c r="N338" s="310"/>
      <c r="O338" s="333"/>
      <c r="P338" s="334"/>
      <c r="Q338" s="552"/>
      <c r="R338" s="543"/>
      <c r="S338" s="544"/>
      <c r="T338" s="609"/>
      <c r="U338" s="610">
        <f>SUBTOTAL(9,U307:U337)</f>
        <v>194.42999999999998</v>
      </c>
      <c r="V338" s="561">
        <f>SUBTOTAL(9,V307:V337)</f>
        <v>143.125</v>
      </c>
      <c r="W338" s="357">
        <f>SUBTOTAL(9,W307:W337)</f>
        <v>337.55500000000012</v>
      </c>
    </row>
    <row r="339" spans="1:26" outlineLevel="2">
      <c r="A339" s="354" t="s">
        <v>415</v>
      </c>
      <c r="B339" s="315" t="s">
        <v>9</v>
      </c>
      <c r="C339" s="315" t="s">
        <v>18</v>
      </c>
      <c r="D339" s="315" t="s">
        <v>84</v>
      </c>
      <c r="E339" s="315" t="s">
        <v>85</v>
      </c>
      <c r="F339" s="315" t="s">
        <v>86</v>
      </c>
      <c r="G339" s="355">
        <v>6</v>
      </c>
      <c r="H339" s="315" t="s">
        <v>13</v>
      </c>
      <c r="I339" s="329">
        <v>0.15</v>
      </c>
      <c r="J339" s="329">
        <f>9*I339</f>
        <v>1.3499999999999999</v>
      </c>
      <c r="K339" s="330">
        <f>9*I339</f>
        <v>1.3499999999999999</v>
      </c>
      <c r="L339" s="338">
        <f t="shared" ref="L339:L351" si="75">J339*10/3/G339</f>
        <v>0.74999999999999989</v>
      </c>
      <c r="M339" s="339">
        <f t="shared" ref="M339:M351" si="76">K339*10/3/G339</f>
        <v>0.74999999999999989</v>
      </c>
      <c r="N339" s="552">
        <v>100</v>
      </c>
      <c r="O339" s="543">
        <v>2</v>
      </c>
      <c r="P339" s="544">
        <v>5</v>
      </c>
      <c r="Q339" s="310">
        <v>0</v>
      </c>
      <c r="R339" s="333">
        <v>0</v>
      </c>
      <c r="S339" s="334">
        <v>0</v>
      </c>
      <c r="T339" s="356">
        <f t="shared" ref="T339:T351" si="77">J339*(O339+R339)+K339*(P339+S339)</f>
        <v>9.4499999999999993</v>
      </c>
      <c r="U339" s="336">
        <f t="shared" ref="U339:U351" si="78">J339*O339+K339*P339</f>
        <v>9.4499999999999993</v>
      </c>
      <c r="V339" s="334">
        <f t="shared" ref="V339:V351" si="79">J339*R339+K339*S339</f>
        <v>0</v>
      </c>
      <c r="W339" s="357">
        <f t="shared" ref="W339:W351" si="80">T339</f>
        <v>9.4499999999999993</v>
      </c>
    </row>
    <row r="340" spans="1:26" outlineLevel="2">
      <c r="A340" s="354" t="s">
        <v>415</v>
      </c>
      <c r="B340" s="315" t="s">
        <v>9</v>
      </c>
      <c r="C340" s="315" t="s">
        <v>56</v>
      </c>
      <c r="D340" s="315" t="s">
        <v>281</v>
      </c>
      <c r="E340" s="315" t="s">
        <v>282</v>
      </c>
      <c r="F340" s="315" t="s">
        <v>283</v>
      </c>
      <c r="G340" s="355">
        <v>6</v>
      </c>
      <c r="H340" s="315" t="s">
        <v>13</v>
      </c>
      <c r="I340" s="329">
        <v>0.2</v>
      </c>
      <c r="J340" s="329">
        <f>9*I340</f>
        <v>1.8</v>
      </c>
      <c r="K340" s="330">
        <f>9*I340</f>
        <v>1.8</v>
      </c>
      <c r="L340" s="338">
        <f t="shared" si="75"/>
        <v>1</v>
      </c>
      <c r="M340" s="339">
        <f t="shared" si="76"/>
        <v>1</v>
      </c>
      <c r="N340" s="310">
        <v>0</v>
      </c>
      <c r="O340" s="333">
        <v>0</v>
      </c>
      <c r="P340" s="334">
        <v>0</v>
      </c>
      <c r="Q340" s="552">
        <v>100</v>
      </c>
      <c r="R340" s="543">
        <v>2</v>
      </c>
      <c r="S340" s="544">
        <v>5</v>
      </c>
      <c r="T340" s="356">
        <f t="shared" si="77"/>
        <v>12.6</v>
      </c>
      <c r="U340" s="336">
        <f t="shared" si="78"/>
        <v>0</v>
      </c>
      <c r="V340" s="334">
        <f t="shared" si="79"/>
        <v>12.6</v>
      </c>
      <c r="W340" s="357">
        <f t="shared" si="80"/>
        <v>12.6</v>
      </c>
    </row>
    <row r="341" spans="1:26" outlineLevel="2">
      <c r="A341" s="354" t="s">
        <v>415</v>
      </c>
      <c r="B341" s="315" t="s">
        <v>9</v>
      </c>
      <c r="C341" s="315" t="s">
        <v>56</v>
      </c>
      <c r="D341" s="315" t="s">
        <v>425</v>
      </c>
      <c r="E341" s="315" t="s">
        <v>426</v>
      </c>
      <c r="F341" s="315" t="s">
        <v>427</v>
      </c>
      <c r="G341" s="355">
        <v>6</v>
      </c>
      <c r="H341" s="315" t="s">
        <v>13</v>
      </c>
      <c r="I341" s="329">
        <v>1</v>
      </c>
      <c r="J341" s="329">
        <v>13.5</v>
      </c>
      <c r="K341" s="330">
        <v>4.5</v>
      </c>
      <c r="L341" s="338">
        <f t="shared" si="75"/>
        <v>7.5</v>
      </c>
      <c r="M341" s="339">
        <f t="shared" si="76"/>
        <v>2.5</v>
      </c>
      <c r="N341" s="310">
        <v>0</v>
      </c>
      <c r="O341" s="333">
        <v>0</v>
      </c>
      <c r="P341" s="334">
        <v>0</v>
      </c>
      <c r="Q341" s="677">
        <v>120</v>
      </c>
      <c r="R341" s="543">
        <v>2</v>
      </c>
      <c r="S341" s="674">
        <v>6</v>
      </c>
      <c r="T341" s="356">
        <f t="shared" si="77"/>
        <v>54</v>
      </c>
      <c r="U341" s="336">
        <f t="shared" si="78"/>
        <v>0</v>
      </c>
      <c r="V341" s="334">
        <f t="shared" si="79"/>
        <v>54</v>
      </c>
      <c r="W341" s="357">
        <f t="shared" si="80"/>
        <v>54</v>
      </c>
    </row>
    <row r="342" spans="1:26" outlineLevel="2">
      <c r="A342" s="354" t="s">
        <v>415</v>
      </c>
      <c r="B342" s="315" t="s">
        <v>9</v>
      </c>
      <c r="C342" s="315" t="s">
        <v>22</v>
      </c>
      <c r="D342" s="315" t="s">
        <v>284</v>
      </c>
      <c r="E342" s="315" t="s">
        <v>285</v>
      </c>
      <c r="F342" s="315" t="s">
        <v>286</v>
      </c>
      <c r="G342" s="355">
        <v>6</v>
      </c>
      <c r="H342" s="315" t="s">
        <v>13</v>
      </c>
      <c r="I342" s="329">
        <f>1/3</f>
        <v>0.33333333333333331</v>
      </c>
      <c r="J342" s="329">
        <f>9*I342</f>
        <v>3</v>
      </c>
      <c r="K342" s="330">
        <f>9*I342</f>
        <v>3</v>
      </c>
      <c r="L342" s="338">
        <f t="shared" si="75"/>
        <v>1.6666666666666667</v>
      </c>
      <c r="M342" s="339">
        <f t="shared" si="76"/>
        <v>1.6666666666666667</v>
      </c>
      <c r="N342" s="559">
        <v>100</v>
      </c>
      <c r="O342" s="543">
        <v>2</v>
      </c>
      <c r="P342" s="561">
        <v>5</v>
      </c>
      <c r="Q342" s="310">
        <v>0</v>
      </c>
      <c r="R342" s="333">
        <v>0</v>
      </c>
      <c r="S342" s="334">
        <v>0</v>
      </c>
      <c r="T342" s="356">
        <f t="shared" si="77"/>
        <v>21</v>
      </c>
      <c r="U342" s="336">
        <f t="shared" si="78"/>
        <v>21</v>
      </c>
      <c r="V342" s="334">
        <f t="shared" si="79"/>
        <v>0</v>
      </c>
      <c r="W342" s="357">
        <f t="shared" si="80"/>
        <v>21</v>
      </c>
    </row>
    <row r="343" spans="1:26" outlineLevel="2">
      <c r="A343" s="354" t="s">
        <v>415</v>
      </c>
      <c r="B343" s="315" t="s">
        <v>9</v>
      </c>
      <c r="C343" s="315" t="s">
        <v>38</v>
      </c>
      <c r="D343" s="315" t="s">
        <v>87</v>
      </c>
      <c r="E343" s="315" t="s">
        <v>88</v>
      </c>
      <c r="F343" s="315" t="s">
        <v>89</v>
      </c>
      <c r="G343" s="355">
        <v>6</v>
      </c>
      <c r="H343" s="315" t="s">
        <v>13</v>
      </c>
      <c r="I343" s="329">
        <v>0.25</v>
      </c>
      <c r="J343" s="329">
        <f>9*I343</f>
        <v>2.25</v>
      </c>
      <c r="K343" s="330">
        <f>9*I343</f>
        <v>2.25</v>
      </c>
      <c r="L343" s="338">
        <f t="shared" si="75"/>
        <v>1.25</v>
      </c>
      <c r="M343" s="339">
        <f t="shared" si="76"/>
        <v>1.25</v>
      </c>
      <c r="N343" s="310">
        <v>0</v>
      </c>
      <c r="O343" s="333">
        <v>0</v>
      </c>
      <c r="P343" s="334">
        <v>0</v>
      </c>
      <c r="Q343" s="552">
        <v>100</v>
      </c>
      <c r="R343" s="543">
        <v>2</v>
      </c>
      <c r="S343" s="544">
        <v>5</v>
      </c>
      <c r="T343" s="356">
        <f t="shared" si="77"/>
        <v>15.75</v>
      </c>
      <c r="U343" s="336">
        <f t="shared" si="78"/>
        <v>0</v>
      </c>
      <c r="V343" s="334">
        <f t="shared" si="79"/>
        <v>15.75</v>
      </c>
      <c r="W343" s="357">
        <f t="shared" si="80"/>
        <v>15.75</v>
      </c>
    </row>
    <row r="344" spans="1:26" outlineLevel="2">
      <c r="A344" s="326" t="s">
        <v>415</v>
      </c>
      <c r="B344" s="315" t="s">
        <v>9</v>
      </c>
      <c r="C344" s="315" t="s">
        <v>8</v>
      </c>
      <c r="D344" s="315" t="s">
        <v>23</v>
      </c>
      <c r="E344" s="315" t="s">
        <v>5</v>
      </c>
      <c r="F344" s="315" t="s">
        <v>6</v>
      </c>
      <c r="G344" s="355">
        <v>24</v>
      </c>
      <c r="H344" s="315" t="s">
        <v>7</v>
      </c>
      <c r="I344" s="329">
        <v>1</v>
      </c>
      <c r="J344" s="329">
        <f>$Y$29</f>
        <v>1.3149999999999999</v>
      </c>
      <c r="K344" s="330">
        <v>0</v>
      </c>
      <c r="L344" s="338">
        <f t="shared" si="75"/>
        <v>0.18263888888888888</v>
      </c>
      <c r="M344" s="339">
        <f t="shared" si="76"/>
        <v>0</v>
      </c>
      <c r="N344" s="552">
        <v>0</v>
      </c>
      <c r="O344" s="545">
        <f>N344</f>
        <v>0</v>
      </c>
      <c r="P344" s="544">
        <v>0</v>
      </c>
      <c r="Q344" s="552">
        <v>1</v>
      </c>
      <c r="R344" s="545">
        <f>Q344</f>
        <v>1</v>
      </c>
      <c r="S344" s="544">
        <v>0</v>
      </c>
      <c r="T344" s="356">
        <f t="shared" si="77"/>
        <v>1.3149999999999999</v>
      </c>
      <c r="U344" s="336">
        <f t="shared" si="78"/>
        <v>0</v>
      </c>
      <c r="V344" s="334">
        <f t="shared" si="79"/>
        <v>1.3149999999999999</v>
      </c>
      <c r="W344" s="357">
        <f t="shared" si="80"/>
        <v>1.3149999999999999</v>
      </c>
    </row>
    <row r="345" spans="1:26" outlineLevel="2">
      <c r="A345" s="354" t="s">
        <v>415</v>
      </c>
      <c r="B345" s="315" t="s">
        <v>3</v>
      </c>
      <c r="C345" s="315" t="s">
        <v>22</v>
      </c>
      <c r="D345" s="315" t="s">
        <v>416</v>
      </c>
      <c r="E345" s="315" t="s">
        <v>417</v>
      </c>
      <c r="F345" s="315" t="s">
        <v>418</v>
      </c>
      <c r="G345" s="355">
        <v>6</v>
      </c>
      <c r="H345" s="315" t="s">
        <v>13</v>
      </c>
      <c r="I345" s="329">
        <v>1</v>
      </c>
      <c r="J345" s="329">
        <v>13.5</v>
      </c>
      <c r="K345" s="330">
        <v>4.5</v>
      </c>
      <c r="L345" s="338">
        <f t="shared" si="75"/>
        <v>7.5</v>
      </c>
      <c r="M345" s="339">
        <f t="shared" si="76"/>
        <v>2.5</v>
      </c>
      <c r="N345" s="552">
        <v>120</v>
      </c>
      <c r="O345" s="543">
        <v>2</v>
      </c>
      <c r="P345" s="561">
        <v>4</v>
      </c>
      <c r="Q345" s="310">
        <v>0</v>
      </c>
      <c r="R345" s="333">
        <v>0</v>
      </c>
      <c r="S345" s="334">
        <v>0</v>
      </c>
      <c r="T345" s="356">
        <f t="shared" si="77"/>
        <v>45</v>
      </c>
      <c r="U345" s="336">
        <f t="shared" si="78"/>
        <v>45</v>
      </c>
      <c r="V345" s="334">
        <f t="shared" si="79"/>
        <v>0</v>
      </c>
      <c r="W345" s="357">
        <f t="shared" si="80"/>
        <v>45</v>
      </c>
    </row>
    <row r="346" spans="1:26" outlineLevel="2">
      <c r="A346" s="354" t="s">
        <v>415</v>
      </c>
      <c r="B346" s="315" t="s">
        <v>3</v>
      </c>
      <c r="C346" s="315" t="s">
        <v>56</v>
      </c>
      <c r="D346" s="315" t="s">
        <v>419</v>
      </c>
      <c r="E346" s="315" t="s">
        <v>420</v>
      </c>
      <c r="F346" s="315" t="s">
        <v>421</v>
      </c>
      <c r="G346" s="355">
        <v>6</v>
      </c>
      <c r="H346" s="315" t="s">
        <v>13</v>
      </c>
      <c r="I346" s="329">
        <v>1</v>
      </c>
      <c r="J346" s="329">
        <v>13.5</v>
      </c>
      <c r="K346" s="330">
        <v>4.5</v>
      </c>
      <c r="L346" s="338">
        <f t="shared" si="75"/>
        <v>7.5</v>
      </c>
      <c r="M346" s="339">
        <f t="shared" si="76"/>
        <v>2.5</v>
      </c>
      <c r="N346" s="310">
        <v>0</v>
      </c>
      <c r="O346" s="333">
        <v>0</v>
      </c>
      <c r="P346" s="334">
        <v>0</v>
      </c>
      <c r="Q346" s="677">
        <v>60</v>
      </c>
      <c r="R346" s="543">
        <v>2</v>
      </c>
      <c r="S346" s="674">
        <v>3</v>
      </c>
      <c r="T346" s="356">
        <f t="shared" si="77"/>
        <v>40.5</v>
      </c>
      <c r="U346" s="336">
        <f t="shared" si="78"/>
        <v>0</v>
      </c>
      <c r="V346" s="334">
        <f t="shared" si="79"/>
        <v>40.5</v>
      </c>
      <c r="W346" s="357">
        <f t="shared" si="80"/>
        <v>40.5</v>
      </c>
    </row>
    <row r="347" spans="1:26" outlineLevel="2">
      <c r="A347" s="354" t="s">
        <v>415</v>
      </c>
      <c r="B347" s="315" t="s">
        <v>3</v>
      </c>
      <c r="C347" s="315" t="s">
        <v>38</v>
      </c>
      <c r="D347" s="315" t="s">
        <v>422</v>
      </c>
      <c r="E347" s="315" t="s">
        <v>423</v>
      </c>
      <c r="F347" s="315" t="s">
        <v>424</v>
      </c>
      <c r="G347" s="355">
        <v>6</v>
      </c>
      <c r="H347" s="315" t="s">
        <v>13</v>
      </c>
      <c r="I347" s="329">
        <v>1</v>
      </c>
      <c r="J347" s="329">
        <v>13.5</v>
      </c>
      <c r="K347" s="330">
        <v>4.5</v>
      </c>
      <c r="L347" s="338">
        <f t="shared" si="75"/>
        <v>7.5</v>
      </c>
      <c r="M347" s="339">
        <f t="shared" si="76"/>
        <v>2.5</v>
      </c>
      <c r="N347" s="310">
        <v>0</v>
      </c>
      <c r="O347" s="333">
        <v>0</v>
      </c>
      <c r="P347" s="334">
        <v>0</v>
      </c>
      <c r="Q347" s="677">
        <v>100</v>
      </c>
      <c r="R347" s="543">
        <v>2</v>
      </c>
      <c r="S347" s="674">
        <v>5</v>
      </c>
      <c r="T347" s="356">
        <f t="shared" si="77"/>
        <v>49.5</v>
      </c>
      <c r="U347" s="336">
        <f t="shared" si="78"/>
        <v>0</v>
      </c>
      <c r="V347" s="334">
        <f t="shared" si="79"/>
        <v>49.5</v>
      </c>
      <c r="W347" s="357">
        <f t="shared" si="80"/>
        <v>49.5</v>
      </c>
    </row>
    <row r="348" spans="1:26" outlineLevel="2">
      <c r="A348" s="354" t="s">
        <v>415</v>
      </c>
      <c r="B348" s="315" t="s">
        <v>3</v>
      </c>
      <c r="C348" s="315" t="s">
        <v>38</v>
      </c>
      <c r="D348" s="315" t="s">
        <v>275</v>
      </c>
      <c r="E348" s="315" t="s">
        <v>276</v>
      </c>
      <c r="F348" s="315" t="s">
        <v>277</v>
      </c>
      <c r="G348" s="355">
        <v>6</v>
      </c>
      <c r="H348" s="315" t="s">
        <v>13</v>
      </c>
      <c r="I348" s="329">
        <f>1/3</f>
        <v>0.33333333333333331</v>
      </c>
      <c r="J348" s="329">
        <f>9*I348</f>
        <v>3</v>
      </c>
      <c r="K348" s="330">
        <f>9*I348</f>
        <v>3</v>
      </c>
      <c r="L348" s="338">
        <f t="shared" si="75"/>
        <v>1.6666666666666667</v>
      </c>
      <c r="M348" s="339">
        <f t="shared" si="76"/>
        <v>1.6666666666666667</v>
      </c>
      <c r="N348" s="310">
        <v>0</v>
      </c>
      <c r="O348" s="333">
        <v>0</v>
      </c>
      <c r="P348" s="334">
        <v>0</v>
      </c>
      <c r="Q348" s="552">
        <v>80</v>
      </c>
      <c r="R348" s="543">
        <v>2</v>
      </c>
      <c r="S348" s="544">
        <v>4</v>
      </c>
      <c r="T348" s="356">
        <f t="shared" si="77"/>
        <v>18</v>
      </c>
      <c r="U348" s="336">
        <f t="shared" si="78"/>
        <v>0</v>
      </c>
      <c r="V348" s="334">
        <f t="shared" si="79"/>
        <v>18</v>
      </c>
      <c r="W348" s="357">
        <f t="shared" si="80"/>
        <v>18</v>
      </c>
    </row>
    <row r="349" spans="1:26" outlineLevel="2">
      <c r="A349" s="326" t="s">
        <v>415</v>
      </c>
      <c r="B349" s="315" t="s">
        <v>3</v>
      </c>
      <c r="C349" s="315" t="s">
        <v>8</v>
      </c>
      <c r="D349" s="315" t="s">
        <v>4</v>
      </c>
      <c r="E349" s="315" t="s">
        <v>5</v>
      </c>
      <c r="F349" s="315" t="s">
        <v>6</v>
      </c>
      <c r="G349" s="355">
        <v>24</v>
      </c>
      <c r="H349" s="315" t="s">
        <v>7</v>
      </c>
      <c r="I349" s="329">
        <v>1</v>
      </c>
      <c r="J349" s="329">
        <f>$Y$29</f>
        <v>1.3149999999999999</v>
      </c>
      <c r="K349" s="330">
        <v>0</v>
      </c>
      <c r="L349" s="338">
        <f t="shared" si="75"/>
        <v>0.18263888888888888</v>
      </c>
      <c r="M349" s="339">
        <f t="shared" si="76"/>
        <v>0</v>
      </c>
      <c r="N349" s="552">
        <v>2</v>
      </c>
      <c r="O349" s="545">
        <f>N349</f>
        <v>2</v>
      </c>
      <c r="P349" s="544">
        <v>0</v>
      </c>
      <c r="Q349" s="552">
        <v>2</v>
      </c>
      <c r="R349" s="545">
        <f>Q349</f>
        <v>2</v>
      </c>
      <c r="S349" s="544">
        <v>0</v>
      </c>
      <c r="T349" s="356">
        <f t="shared" si="77"/>
        <v>5.26</v>
      </c>
      <c r="U349" s="336">
        <f t="shared" si="78"/>
        <v>2.63</v>
      </c>
      <c r="V349" s="334">
        <f t="shared" si="79"/>
        <v>2.63</v>
      </c>
      <c r="W349" s="357">
        <f t="shared" si="80"/>
        <v>5.26</v>
      </c>
    </row>
    <row r="350" spans="1:26" outlineLevel="2">
      <c r="A350" s="354" t="s">
        <v>415</v>
      </c>
      <c r="B350" s="315" t="s">
        <v>3</v>
      </c>
      <c r="C350" s="315" t="s">
        <v>97</v>
      </c>
      <c r="D350" s="315" t="s">
        <v>428</v>
      </c>
      <c r="E350" s="315" t="s">
        <v>429</v>
      </c>
      <c r="F350" s="315" t="s">
        <v>430</v>
      </c>
      <c r="G350" s="355">
        <v>6</v>
      </c>
      <c r="H350" s="315" t="s">
        <v>96</v>
      </c>
      <c r="I350" s="329">
        <v>1</v>
      </c>
      <c r="J350" s="329">
        <f>(9+$Y$30)*I350</f>
        <v>13.5</v>
      </c>
      <c r="K350" s="330">
        <v>4.5</v>
      </c>
      <c r="L350" s="338">
        <f t="shared" si="75"/>
        <v>7.5</v>
      </c>
      <c r="M350" s="339">
        <f t="shared" si="76"/>
        <v>2.5</v>
      </c>
      <c r="N350" s="552">
        <v>20</v>
      </c>
      <c r="O350" s="543">
        <v>1</v>
      </c>
      <c r="P350" s="544">
        <v>1</v>
      </c>
      <c r="Q350" s="310">
        <v>0</v>
      </c>
      <c r="R350" s="333">
        <v>0</v>
      </c>
      <c r="S350" s="334">
        <v>0</v>
      </c>
      <c r="T350" s="356">
        <f t="shared" si="77"/>
        <v>18</v>
      </c>
      <c r="U350" s="336">
        <f t="shared" si="78"/>
        <v>18</v>
      </c>
      <c r="V350" s="334">
        <f t="shared" si="79"/>
        <v>0</v>
      </c>
      <c r="W350" s="357">
        <f t="shared" si="80"/>
        <v>18</v>
      </c>
      <c r="Z350" s="53"/>
    </row>
    <row r="351" spans="1:26" outlineLevel="2">
      <c r="A351" s="732" t="s">
        <v>415</v>
      </c>
      <c r="B351" s="565" t="s">
        <v>3</v>
      </c>
      <c r="C351" s="565" t="s">
        <v>97</v>
      </c>
      <c r="D351" s="565" t="s">
        <v>908</v>
      </c>
      <c r="E351" s="565" t="s">
        <v>944</v>
      </c>
      <c r="F351" s="565" t="s">
        <v>945</v>
      </c>
      <c r="G351" s="598">
        <v>6</v>
      </c>
      <c r="H351" s="565" t="s">
        <v>96</v>
      </c>
      <c r="I351" s="537">
        <v>1</v>
      </c>
      <c r="J351" s="537">
        <f>(9+$Y$30)*I351</f>
        <v>13.5</v>
      </c>
      <c r="K351" s="567">
        <v>4.5</v>
      </c>
      <c r="L351" s="599">
        <f t="shared" si="75"/>
        <v>7.5</v>
      </c>
      <c r="M351" s="600">
        <f t="shared" si="76"/>
        <v>2.5</v>
      </c>
      <c r="N351" s="559">
        <v>20</v>
      </c>
      <c r="O351" s="563">
        <v>1</v>
      </c>
      <c r="P351" s="561">
        <v>1</v>
      </c>
      <c r="Q351" s="558">
        <v>0</v>
      </c>
      <c r="R351" s="562">
        <v>0</v>
      </c>
      <c r="S351" s="560">
        <v>0</v>
      </c>
      <c r="T351" s="601">
        <f t="shared" si="77"/>
        <v>18</v>
      </c>
      <c r="U351" s="602">
        <f t="shared" si="78"/>
        <v>18</v>
      </c>
      <c r="V351" s="560">
        <f t="shared" si="79"/>
        <v>0</v>
      </c>
      <c r="W351" s="603">
        <f t="shared" si="80"/>
        <v>18</v>
      </c>
    </row>
    <row r="352" spans="1:26" outlineLevel="1">
      <c r="A352" s="733" t="s">
        <v>1022</v>
      </c>
      <c r="B352" s="565"/>
      <c r="C352" s="565"/>
      <c r="D352" s="565"/>
      <c r="E352" s="565"/>
      <c r="F352" s="565"/>
      <c r="G352" s="598"/>
      <c r="H352" s="565"/>
      <c r="I352" s="537"/>
      <c r="J352" s="537"/>
      <c r="K352" s="567"/>
      <c r="L352" s="599"/>
      <c r="M352" s="600"/>
      <c r="N352" s="559"/>
      <c r="O352" s="563"/>
      <c r="P352" s="561"/>
      <c r="Q352" s="558"/>
      <c r="R352" s="562"/>
      <c r="S352" s="560"/>
      <c r="T352" s="601"/>
      <c r="U352" s="602">
        <f>SUBTOTAL(9,U339:U351)</f>
        <v>114.08</v>
      </c>
      <c r="V352" s="560">
        <f>SUBTOTAL(9,V339:V351)</f>
        <v>194.29499999999999</v>
      </c>
      <c r="W352" s="603">
        <f>SUBTOTAL(9,W339:W351)</f>
        <v>308.375</v>
      </c>
    </row>
    <row r="353" spans="1:28" outlineLevel="2">
      <c r="A353" s="326" t="s">
        <v>458</v>
      </c>
      <c r="B353" s="315" t="s">
        <v>564</v>
      </c>
      <c r="C353" s="361" t="s">
        <v>14</v>
      </c>
      <c r="D353" s="314" t="s">
        <v>623</v>
      </c>
      <c r="E353" s="315" t="s">
        <v>152</v>
      </c>
      <c r="F353" s="316" t="s">
        <v>153</v>
      </c>
      <c r="G353" s="355">
        <v>15</v>
      </c>
      <c r="H353" s="315" t="s">
        <v>144</v>
      </c>
      <c r="I353" s="329">
        <v>1</v>
      </c>
      <c r="J353" s="329">
        <f>$Y$3</f>
        <v>1.3149999999999999</v>
      </c>
      <c r="K353" s="330">
        <v>0</v>
      </c>
      <c r="L353" s="338">
        <f t="shared" ref="L353:L377" si="81">J353*10/3/G353</f>
        <v>0.29222222222222222</v>
      </c>
      <c r="M353" s="339">
        <f t="shared" ref="M353:M377" si="82">K353*10/3/G353</f>
        <v>0</v>
      </c>
      <c r="N353" s="552">
        <v>0</v>
      </c>
      <c r="O353" s="545">
        <f>N353</f>
        <v>0</v>
      </c>
      <c r="P353" s="544">
        <v>0</v>
      </c>
      <c r="Q353" s="552">
        <v>0</v>
      </c>
      <c r="R353" s="545">
        <f>Q353</f>
        <v>0</v>
      </c>
      <c r="S353" s="544">
        <v>0</v>
      </c>
      <c r="T353" s="356">
        <f t="shared" ref="T353:T377" si="83">J353*(O353+R353)+K353*(P353+S353)</f>
        <v>0</v>
      </c>
      <c r="U353" s="336">
        <f t="shared" ref="U353:U377" si="84">J353*O353+K353*P353</f>
        <v>0</v>
      </c>
      <c r="V353" s="334">
        <f t="shared" ref="V353:V377" si="85">J353*R353+K353*S353</f>
        <v>0</v>
      </c>
      <c r="W353" s="357">
        <f t="shared" ref="W353:W377" si="86">T353</f>
        <v>0</v>
      </c>
    </row>
    <row r="354" spans="1:28" outlineLevel="2">
      <c r="A354" s="326" t="s">
        <v>458</v>
      </c>
      <c r="B354" s="315" t="s">
        <v>564</v>
      </c>
      <c r="C354" s="361" t="s">
        <v>43</v>
      </c>
      <c r="D354" s="314" t="s">
        <v>612</v>
      </c>
      <c r="E354" s="315" t="s">
        <v>643</v>
      </c>
      <c r="F354" s="316" t="s">
        <v>611</v>
      </c>
      <c r="G354" s="355">
        <v>5</v>
      </c>
      <c r="H354" s="315" t="s">
        <v>13</v>
      </c>
      <c r="I354" s="329">
        <v>0</v>
      </c>
      <c r="J354" s="329">
        <f>13.5*I354</f>
        <v>0</v>
      </c>
      <c r="K354" s="330">
        <v>0</v>
      </c>
      <c r="L354" s="338">
        <f t="shared" si="81"/>
        <v>0</v>
      </c>
      <c r="M354" s="339">
        <f t="shared" si="82"/>
        <v>0</v>
      </c>
      <c r="N354" s="552">
        <v>15</v>
      </c>
      <c r="O354" s="543">
        <v>1</v>
      </c>
      <c r="P354" s="544">
        <v>0</v>
      </c>
      <c r="Q354" s="552">
        <v>0</v>
      </c>
      <c r="R354" s="543">
        <v>0</v>
      </c>
      <c r="S354" s="544">
        <v>0</v>
      </c>
      <c r="T354" s="356">
        <f t="shared" si="83"/>
        <v>0</v>
      </c>
      <c r="U354" s="336">
        <f t="shared" si="84"/>
        <v>0</v>
      </c>
      <c r="V354" s="334">
        <f t="shared" si="85"/>
        <v>0</v>
      </c>
      <c r="W354" s="357">
        <f t="shared" si="86"/>
        <v>0</v>
      </c>
    </row>
    <row r="355" spans="1:28" outlineLevel="2">
      <c r="A355" s="354" t="s">
        <v>458</v>
      </c>
      <c r="B355" s="315" t="s">
        <v>9</v>
      </c>
      <c r="C355" s="315" t="s">
        <v>43</v>
      </c>
      <c r="D355" s="315" t="s">
        <v>218</v>
      </c>
      <c r="E355" s="315" t="s">
        <v>219</v>
      </c>
      <c r="F355" s="315" t="s">
        <v>220</v>
      </c>
      <c r="G355" s="355">
        <v>6</v>
      </c>
      <c r="H355" s="315" t="s">
        <v>221</v>
      </c>
      <c r="I355" s="329">
        <v>0.375</v>
      </c>
      <c r="J355" s="329">
        <f>I355*13.5</f>
        <v>5.0625</v>
      </c>
      <c r="K355" s="330">
        <f>I355*4.5</f>
        <v>1.6875</v>
      </c>
      <c r="L355" s="338">
        <f t="shared" si="81"/>
        <v>2.8125</v>
      </c>
      <c r="M355" s="339">
        <f t="shared" si="82"/>
        <v>0.9375</v>
      </c>
      <c r="N355" s="552">
        <v>100</v>
      </c>
      <c r="O355" s="548">
        <v>1.5</v>
      </c>
      <c r="P355" s="544">
        <v>5</v>
      </c>
      <c r="Q355" s="554">
        <v>5</v>
      </c>
      <c r="R355" s="543">
        <v>0.33</v>
      </c>
      <c r="S355" s="555">
        <v>0.25</v>
      </c>
      <c r="T355" s="356">
        <f t="shared" si="83"/>
        <v>18.123750000000001</v>
      </c>
      <c r="U355" s="336">
        <f t="shared" si="84"/>
        <v>16.03125</v>
      </c>
      <c r="V355" s="334">
        <f t="shared" si="85"/>
        <v>2.0925000000000002</v>
      </c>
      <c r="W355" s="357">
        <f t="shared" si="86"/>
        <v>18.123750000000001</v>
      </c>
    </row>
    <row r="356" spans="1:28" outlineLevel="2">
      <c r="A356" s="354" t="s">
        <v>458</v>
      </c>
      <c r="B356" s="315" t="s">
        <v>9</v>
      </c>
      <c r="C356" s="315" t="s">
        <v>8</v>
      </c>
      <c r="D356" s="315" t="s">
        <v>459</v>
      </c>
      <c r="E356" s="315" t="s">
        <v>478</v>
      </c>
      <c r="F356" s="315" t="s">
        <v>479</v>
      </c>
      <c r="G356" s="355">
        <v>6</v>
      </c>
      <c r="H356" s="315" t="s">
        <v>32</v>
      </c>
      <c r="I356" s="329">
        <v>0.33329999999999999</v>
      </c>
      <c r="J356" s="329">
        <f>(4.5+$Y$30)*I356</f>
        <v>2.9996999999999998</v>
      </c>
      <c r="K356" s="330">
        <f>9*I356</f>
        <v>2.9996999999999998</v>
      </c>
      <c r="L356" s="338">
        <f t="shared" si="81"/>
        <v>1.6665000000000001</v>
      </c>
      <c r="M356" s="339">
        <f t="shared" si="82"/>
        <v>1.6665000000000001</v>
      </c>
      <c r="N356" s="310">
        <v>0</v>
      </c>
      <c r="O356" s="333">
        <v>0</v>
      </c>
      <c r="P356" s="334">
        <v>0</v>
      </c>
      <c r="Q356" s="552">
        <v>8</v>
      </c>
      <c r="R356" s="543">
        <v>0.2</v>
      </c>
      <c r="S356" s="544">
        <v>0.4</v>
      </c>
      <c r="T356" s="356">
        <f t="shared" si="83"/>
        <v>1.79982</v>
      </c>
      <c r="U356" s="336">
        <f t="shared" si="84"/>
        <v>0</v>
      </c>
      <c r="V356" s="334">
        <f t="shared" si="85"/>
        <v>1.79982</v>
      </c>
      <c r="W356" s="357">
        <f t="shared" si="86"/>
        <v>1.79982</v>
      </c>
    </row>
    <row r="357" spans="1:28" outlineLevel="2">
      <c r="A357" s="326" t="s">
        <v>458</v>
      </c>
      <c r="B357" s="315" t="s">
        <v>9</v>
      </c>
      <c r="C357" s="315" t="s">
        <v>8</v>
      </c>
      <c r="D357" s="315" t="s">
        <v>23</v>
      </c>
      <c r="E357" s="315" t="s">
        <v>5</v>
      </c>
      <c r="F357" s="315" t="s">
        <v>6</v>
      </c>
      <c r="G357" s="355">
        <v>24</v>
      </c>
      <c r="H357" s="315" t="s">
        <v>7</v>
      </c>
      <c r="I357" s="329">
        <v>1</v>
      </c>
      <c r="J357" s="329">
        <f>$Y$29</f>
        <v>1.3149999999999999</v>
      </c>
      <c r="K357" s="330">
        <v>0</v>
      </c>
      <c r="L357" s="338">
        <f t="shared" si="81"/>
        <v>0.18263888888888888</v>
      </c>
      <c r="M357" s="339">
        <f t="shared" si="82"/>
        <v>0</v>
      </c>
      <c r="N357" s="552">
        <v>0</v>
      </c>
      <c r="O357" s="545">
        <f>N357</f>
        <v>0</v>
      </c>
      <c r="P357" s="544">
        <v>0</v>
      </c>
      <c r="Q357" s="552">
        <v>1</v>
      </c>
      <c r="R357" s="545">
        <f>Q357</f>
        <v>1</v>
      </c>
      <c r="S357" s="544">
        <v>0</v>
      </c>
      <c r="T357" s="356">
        <f t="shared" si="83"/>
        <v>1.3149999999999999</v>
      </c>
      <c r="U357" s="336">
        <f t="shared" si="84"/>
        <v>0</v>
      </c>
      <c r="V357" s="334">
        <f t="shared" si="85"/>
        <v>1.3149999999999999</v>
      </c>
      <c r="W357" s="357">
        <f t="shared" si="86"/>
        <v>1.3149999999999999</v>
      </c>
    </row>
    <row r="358" spans="1:28" outlineLevel="2">
      <c r="A358" s="354" t="s">
        <v>458</v>
      </c>
      <c r="B358" s="315" t="s">
        <v>9</v>
      </c>
      <c r="C358" s="315" t="s">
        <v>97</v>
      </c>
      <c r="D358" s="315" t="s">
        <v>460</v>
      </c>
      <c r="E358" s="315" t="s">
        <v>461</v>
      </c>
      <c r="F358" s="315" t="s">
        <v>462</v>
      </c>
      <c r="G358" s="355">
        <v>6</v>
      </c>
      <c r="H358" s="315" t="s">
        <v>96</v>
      </c>
      <c r="I358" s="329">
        <v>1</v>
      </c>
      <c r="J358" s="329">
        <v>9</v>
      </c>
      <c r="K358" s="330">
        <v>9</v>
      </c>
      <c r="L358" s="338">
        <f t="shared" si="81"/>
        <v>5</v>
      </c>
      <c r="M358" s="339">
        <f t="shared" si="82"/>
        <v>5</v>
      </c>
      <c r="N358" s="552">
        <v>40</v>
      </c>
      <c r="O358" s="543">
        <v>1</v>
      </c>
      <c r="P358" s="544">
        <v>2</v>
      </c>
      <c r="Q358" s="310">
        <v>0</v>
      </c>
      <c r="R358" s="333">
        <v>0</v>
      </c>
      <c r="S358" s="334">
        <v>0</v>
      </c>
      <c r="T358" s="356">
        <f t="shared" si="83"/>
        <v>27</v>
      </c>
      <c r="U358" s="336">
        <f t="shared" si="84"/>
        <v>27</v>
      </c>
      <c r="V358" s="334">
        <f t="shared" si="85"/>
        <v>0</v>
      </c>
      <c r="W358" s="357">
        <f t="shared" si="86"/>
        <v>27</v>
      </c>
      <c r="Z358" s="53"/>
      <c r="AB358" s="70"/>
    </row>
    <row r="359" spans="1:28" outlineLevel="2">
      <c r="A359" s="326" t="s">
        <v>458</v>
      </c>
      <c r="B359" s="315" t="s">
        <v>9</v>
      </c>
      <c r="C359" s="315" t="s">
        <v>8</v>
      </c>
      <c r="D359" s="315" t="s">
        <v>29</v>
      </c>
      <c r="E359" s="315" t="s">
        <v>30</v>
      </c>
      <c r="F359" s="315" t="s">
        <v>31</v>
      </c>
      <c r="G359" s="355">
        <v>12</v>
      </c>
      <c r="H359" s="315" t="s">
        <v>32</v>
      </c>
      <c r="I359" s="329">
        <v>1</v>
      </c>
      <c r="J359" s="329">
        <f>$Y$27</f>
        <v>0.1</v>
      </c>
      <c r="K359" s="330">
        <v>0</v>
      </c>
      <c r="L359" s="338">
        <f t="shared" si="81"/>
        <v>2.7777777777777776E-2</v>
      </c>
      <c r="M359" s="339">
        <f t="shared" si="82"/>
        <v>0</v>
      </c>
      <c r="N359" s="558">
        <v>0</v>
      </c>
      <c r="O359" s="563">
        <f>N359</f>
        <v>0</v>
      </c>
      <c r="P359" s="561">
        <v>0</v>
      </c>
      <c r="Q359" s="559">
        <v>1</v>
      </c>
      <c r="R359" s="563">
        <f>Q359</f>
        <v>1</v>
      </c>
      <c r="S359" s="561">
        <v>0</v>
      </c>
      <c r="T359" s="356">
        <f t="shared" si="83"/>
        <v>0.1</v>
      </c>
      <c r="U359" s="336">
        <f t="shared" si="84"/>
        <v>0</v>
      </c>
      <c r="V359" s="334">
        <f t="shared" si="85"/>
        <v>0.1</v>
      </c>
      <c r="W359" s="357">
        <f t="shared" si="86"/>
        <v>0.1</v>
      </c>
    </row>
    <row r="360" spans="1:28" outlineLevel="2">
      <c r="A360" s="354" t="s">
        <v>458</v>
      </c>
      <c r="B360" s="315" t="s">
        <v>75</v>
      </c>
      <c r="C360" s="315" t="s">
        <v>43</v>
      </c>
      <c r="D360" s="315" t="s">
        <v>218</v>
      </c>
      <c r="E360" s="315" t="s">
        <v>219</v>
      </c>
      <c r="F360" s="315" t="s">
        <v>220</v>
      </c>
      <c r="G360" s="355">
        <v>6</v>
      </c>
      <c r="H360" s="315" t="s">
        <v>221</v>
      </c>
      <c r="I360" s="329">
        <v>0.375</v>
      </c>
      <c r="J360" s="329">
        <f>I360*13.5</f>
        <v>5.0625</v>
      </c>
      <c r="K360" s="330">
        <f>I360*4.5</f>
        <v>1.6875</v>
      </c>
      <c r="L360" s="338">
        <f t="shared" si="81"/>
        <v>2.8125</v>
      </c>
      <c r="M360" s="339">
        <f t="shared" si="82"/>
        <v>0.9375</v>
      </c>
      <c r="N360" s="559">
        <v>20</v>
      </c>
      <c r="O360" s="563">
        <v>0.5</v>
      </c>
      <c r="P360" s="561">
        <v>1</v>
      </c>
      <c r="Q360" s="559">
        <v>5</v>
      </c>
      <c r="R360" s="543">
        <v>0.17</v>
      </c>
      <c r="S360" s="561">
        <v>0.25</v>
      </c>
      <c r="T360" s="356">
        <f t="shared" si="83"/>
        <v>5.5012500000000006</v>
      </c>
      <c r="U360" s="336">
        <f t="shared" si="84"/>
        <v>4.21875</v>
      </c>
      <c r="V360" s="334">
        <f t="shared" si="85"/>
        <v>1.2825000000000002</v>
      </c>
      <c r="W360" s="357">
        <f t="shared" si="86"/>
        <v>5.5012500000000006</v>
      </c>
    </row>
    <row r="361" spans="1:28" outlineLevel="2">
      <c r="A361" s="326" t="s">
        <v>458</v>
      </c>
      <c r="B361" s="315" t="s">
        <v>75</v>
      </c>
      <c r="C361" s="315" t="s">
        <v>8</v>
      </c>
      <c r="D361" s="315" t="s">
        <v>459</v>
      </c>
      <c r="E361" s="315" t="s">
        <v>478</v>
      </c>
      <c r="F361" s="315" t="s">
        <v>479</v>
      </c>
      <c r="G361" s="355">
        <v>6</v>
      </c>
      <c r="H361" s="315" t="s">
        <v>32</v>
      </c>
      <c r="I361" s="329">
        <v>0.33329999999999999</v>
      </c>
      <c r="J361" s="329">
        <f>(4.5+$Y$30)*I361</f>
        <v>2.9996999999999998</v>
      </c>
      <c r="K361" s="330">
        <f>9*I361</f>
        <v>2.9996999999999998</v>
      </c>
      <c r="L361" s="338">
        <f t="shared" si="81"/>
        <v>1.6665000000000001</v>
      </c>
      <c r="M361" s="339">
        <f t="shared" si="82"/>
        <v>1.6665000000000001</v>
      </c>
      <c r="N361" s="310">
        <v>0</v>
      </c>
      <c r="O361" s="333">
        <v>0</v>
      </c>
      <c r="P361" s="334">
        <v>0</v>
      </c>
      <c r="Q361" s="552">
        <v>8</v>
      </c>
      <c r="R361" s="543">
        <v>0.2</v>
      </c>
      <c r="S361" s="544">
        <v>0.4</v>
      </c>
      <c r="T361" s="356">
        <f t="shared" si="83"/>
        <v>1.79982</v>
      </c>
      <c r="U361" s="336">
        <f t="shared" si="84"/>
        <v>0</v>
      </c>
      <c r="V361" s="334">
        <f t="shared" si="85"/>
        <v>1.79982</v>
      </c>
      <c r="W361" s="357">
        <f t="shared" si="86"/>
        <v>1.79982</v>
      </c>
    </row>
    <row r="362" spans="1:28" outlineLevel="2">
      <c r="A362" s="354" t="s">
        <v>458</v>
      </c>
      <c r="B362" s="315" t="s">
        <v>34</v>
      </c>
      <c r="C362" s="315" t="s">
        <v>8</v>
      </c>
      <c r="D362" s="315" t="s">
        <v>459</v>
      </c>
      <c r="E362" s="315" t="s">
        <v>478</v>
      </c>
      <c r="F362" s="315" t="s">
        <v>479</v>
      </c>
      <c r="G362" s="355">
        <v>6</v>
      </c>
      <c r="H362" s="315" t="s">
        <v>32</v>
      </c>
      <c r="I362" s="329">
        <v>0.33329999999999999</v>
      </c>
      <c r="J362" s="329">
        <f>(4.5+$Y$30)*I362</f>
        <v>2.9996999999999998</v>
      </c>
      <c r="K362" s="330">
        <f>9*I362</f>
        <v>2.9996999999999998</v>
      </c>
      <c r="L362" s="338">
        <f t="shared" si="81"/>
        <v>1.6665000000000001</v>
      </c>
      <c r="M362" s="339">
        <f t="shared" si="82"/>
        <v>1.6665000000000001</v>
      </c>
      <c r="N362" s="310">
        <v>0</v>
      </c>
      <c r="O362" s="333">
        <v>0</v>
      </c>
      <c r="P362" s="334">
        <v>0</v>
      </c>
      <c r="Q362" s="552">
        <v>8</v>
      </c>
      <c r="R362" s="543">
        <v>0.2</v>
      </c>
      <c r="S362" s="544">
        <v>0.4</v>
      </c>
      <c r="T362" s="356">
        <f t="shared" si="83"/>
        <v>1.79982</v>
      </c>
      <c r="U362" s="336">
        <f t="shared" si="84"/>
        <v>0</v>
      </c>
      <c r="V362" s="334">
        <f t="shared" si="85"/>
        <v>1.79982</v>
      </c>
      <c r="W362" s="357">
        <f t="shared" si="86"/>
        <v>1.79982</v>
      </c>
    </row>
    <row r="363" spans="1:28" outlineLevel="2">
      <c r="A363" s="354" t="s">
        <v>458</v>
      </c>
      <c r="B363" s="315" t="s">
        <v>34</v>
      </c>
      <c r="C363" s="315" t="s">
        <v>56</v>
      </c>
      <c r="D363" s="315" t="s">
        <v>463</v>
      </c>
      <c r="E363" s="315" t="s">
        <v>464</v>
      </c>
      <c r="F363" s="315" t="s">
        <v>465</v>
      </c>
      <c r="G363" s="355">
        <v>6</v>
      </c>
      <c r="H363" s="315" t="s">
        <v>42</v>
      </c>
      <c r="I363" s="329">
        <v>1</v>
      </c>
      <c r="J363" s="329">
        <v>13.5</v>
      </c>
      <c r="K363" s="330">
        <v>4.5</v>
      </c>
      <c r="L363" s="338">
        <f t="shared" si="81"/>
        <v>7.5</v>
      </c>
      <c r="M363" s="339">
        <f t="shared" si="82"/>
        <v>2.5</v>
      </c>
      <c r="N363" s="310">
        <v>0</v>
      </c>
      <c r="O363" s="333">
        <v>0</v>
      </c>
      <c r="P363" s="334">
        <v>0</v>
      </c>
      <c r="Q363" s="552">
        <v>60</v>
      </c>
      <c r="R363" s="543">
        <v>1</v>
      </c>
      <c r="S363" s="544">
        <v>3</v>
      </c>
      <c r="T363" s="356">
        <f t="shared" si="83"/>
        <v>27</v>
      </c>
      <c r="U363" s="336">
        <f t="shared" si="84"/>
        <v>0</v>
      </c>
      <c r="V363" s="334">
        <f t="shared" si="85"/>
        <v>27</v>
      </c>
      <c r="W363" s="357">
        <f t="shared" si="86"/>
        <v>27</v>
      </c>
      <c r="Z363" s="53"/>
    </row>
    <row r="364" spans="1:28" outlineLevel="2">
      <c r="A364" s="354" t="s">
        <v>458</v>
      </c>
      <c r="B364" s="315" t="s">
        <v>34</v>
      </c>
      <c r="C364" s="315" t="s">
        <v>22</v>
      </c>
      <c r="D364" s="315" t="s">
        <v>466</v>
      </c>
      <c r="E364" s="315" t="s">
        <v>467</v>
      </c>
      <c r="F364" s="315" t="s">
        <v>468</v>
      </c>
      <c r="G364" s="355">
        <v>6</v>
      </c>
      <c r="H364" s="315" t="s">
        <v>13</v>
      </c>
      <c r="I364" s="329">
        <v>1</v>
      </c>
      <c r="J364" s="329">
        <v>9</v>
      </c>
      <c r="K364" s="330">
        <v>9</v>
      </c>
      <c r="L364" s="338">
        <f t="shared" si="81"/>
        <v>5</v>
      </c>
      <c r="M364" s="339">
        <f t="shared" si="82"/>
        <v>5</v>
      </c>
      <c r="N364" s="746">
        <v>60</v>
      </c>
      <c r="O364" s="543">
        <v>1</v>
      </c>
      <c r="P364" s="745">
        <v>3</v>
      </c>
      <c r="Q364" s="310">
        <v>0</v>
      </c>
      <c r="R364" s="333">
        <v>0</v>
      </c>
      <c r="S364" s="334">
        <v>0</v>
      </c>
      <c r="T364" s="356">
        <f t="shared" si="83"/>
        <v>36</v>
      </c>
      <c r="U364" s="336">
        <f t="shared" si="84"/>
        <v>36</v>
      </c>
      <c r="V364" s="334">
        <f t="shared" si="85"/>
        <v>0</v>
      </c>
      <c r="W364" s="357">
        <f t="shared" si="86"/>
        <v>36</v>
      </c>
    </row>
    <row r="365" spans="1:28" outlineLevel="2">
      <c r="A365" s="354" t="s">
        <v>458</v>
      </c>
      <c r="B365" s="315" t="s">
        <v>34</v>
      </c>
      <c r="C365" s="315" t="s">
        <v>38</v>
      </c>
      <c r="D365" s="315" t="s">
        <v>469</v>
      </c>
      <c r="E365" s="315" t="s">
        <v>470</v>
      </c>
      <c r="F365" s="315" t="s">
        <v>471</v>
      </c>
      <c r="G365" s="355">
        <v>6</v>
      </c>
      <c r="H365" s="315" t="s">
        <v>13</v>
      </c>
      <c r="I365" s="329">
        <v>1</v>
      </c>
      <c r="J365" s="329">
        <v>13.5</v>
      </c>
      <c r="K365" s="330">
        <v>4.5</v>
      </c>
      <c r="L365" s="338">
        <f t="shared" si="81"/>
        <v>7.5</v>
      </c>
      <c r="M365" s="339">
        <f t="shared" si="82"/>
        <v>2.5</v>
      </c>
      <c r="N365" s="310">
        <v>0</v>
      </c>
      <c r="O365" s="333">
        <v>0</v>
      </c>
      <c r="P365" s="334">
        <v>0</v>
      </c>
      <c r="Q365" s="746">
        <v>60</v>
      </c>
      <c r="R365" s="543">
        <v>1</v>
      </c>
      <c r="S365" s="745">
        <v>3</v>
      </c>
      <c r="T365" s="356">
        <f t="shared" si="83"/>
        <v>27</v>
      </c>
      <c r="U365" s="336">
        <f t="shared" si="84"/>
        <v>0</v>
      </c>
      <c r="V365" s="334">
        <f t="shared" si="85"/>
        <v>27</v>
      </c>
      <c r="W365" s="357">
        <f t="shared" si="86"/>
        <v>27</v>
      </c>
    </row>
    <row r="366" spans="1:28" outlineLevel="2">
      <c r="A366" s="354" t="s">
        <v>458</v>
      </c>
      <c r="B366" s="315" t="s">
        <v>34</v>
      </c>
      <c r="C366" s="315" t="s">
        <v>38</v>
      </c>
      <c r="D366" s="315" t="s">
        <v>472</v>
      </c>
      <c r="E366" s="315" t="s">
        <v>473</v>
      </c>
      <c r="F366" s="315" t="s">
        <v>474</v>
      </c>
      <c r="G366" s="355">
        <v>6</v>
      </c>
      <c r="H366" s="315" t="s">
        <v>13</v>
      </c>
      <c r="I366" s="329">
        <v>1</v>
      </c>
      <c r="J366" s="329">
        <v>0</v>
      </c>
      <c r="K366" s="330">
        <v>18</v>
      </c>
      <c r="L366" s="338">
        <f t="shared" si="81"/>
        <v>0</v>
      </c>
      <c r="M366" s="339">
        <f t="shared" si="82"/>
        <v>10</v>
      </c>
      <c r="N366" s="310">
        <v>0</v>
      </c>
      <c r="O366" s="333">
        <v>0</v>
      </c>
      <c r="P366" s="334">
        <v>0</v>
      </c>
      <c r="Q366" s="746">
        <v>60</v>
      </c>
      <c r="R366" s="543">
        <v>1</v>
      </c>
      <c r="S366" s="745">
        <v>3</v>
      </c>
      <c r="T366" s="356">
        <f t="shared" si="83"/>
        <v>54</v>
      </c>
      <c r="U366" s="336">
        <f t="shared" si="84"/>
        <v>0</v>
      </c>
      <c r="V366" s="334">
        <f t="shared" si="85"/>
        <v>54</v>
      </c>
      <c r="W366" s="357">
        <f t="shared" si="86"/>
        <v>54</v>
      </c>
    </row>
    <row r="367" spans="1:28" outlineLevel="2">
      <c r="A367" s="326" t="s">
        <v>458</v>
      </c>
      <c r="B367" s="315" t="s">
        <v>34</v>
      </c>
      <c r="C367" s="315" t="s">
        <v>8</v>
      </c>
      <c r="D367" s="315" t="s">
        <v>69</v>
      </c>
      <c r="E367" s="315" t="s">
        <v>5</v>
      </c>
      <c r="F367" s="315" t="s">
        <v>6</v>
      </c>
      <c r="G367" s="355">
        <v>18</v>
      </c>
      <c r="H367" s="315" t="s">
        <v>7</v>
      </c>
      <c r="I367" s="329">
        <v>1</v>
      </c>
      <c r="J367" s="329">
        <f>$Y$29</f>
        <v>1.3149999999999999</v>
      </c>
      <c r="K367" s="330">
        <v>0</v>
      </c>
      <c r="L367" s="338">
        <f t="shared" si="81"/>
        <v>0.2435185185185185</v>
      </c>
      <c r="M367" s="339">
        <f t="shared" si="82"/>
        <v>0</v>
      </c>
      <c r="N367" s="552">
        <v>0</v>
      </c>
      <c r="O367" s="545">
        <f>N367</f>
        <v>0</v>
      </c>
      <c r="P367" s="544">
        <v>0</v>
      </c>
      <c r="Q367" s="552">
        <v>1</v>
      </c>
      <c r="R367" s="545">
        <f>Q367</f>
        <v>1</v>
      </c>
      <c r="S367" s="544">
        <v>0</v>
      </c>
      <c r="T367" s="356">
        <f t="shared" si="83"/>
        <v>1.3149999999999999</v>
      </c>
      <c r="U367" s="336">
        <f t="shared" si="84"/>
        <v>0</v>
      </c>
      <c r="V367" s="334">
        <f t="shared" si="85"/>
        <v>1.3149999999999999</v>
      </c>
      <c r="W367" s="357">
        <f t="shared" si="86"/>
        <v>1.3149999999999999</v>
      </c>
    </row>
    <row r="368" spans="1:28" outlineLevel="2">
      <c r="A368" s="326" t="s">
        <v>458</v>
      </c>
      <c r="B368" s="315" t="s">
        <v>34</v>
      </c>
      <c r="C368" s="315" t="s">
        <v>8</v>
      </c>
      <c r="D368" s="361" t="s">
        <v>692</v>
      </c>
      <c r="E368" s="315" t="s">
        <v>625</v>
      </c>
      <c r="F368" s="315" t="s">
        <v>655</v>
      </c>
      <c r="G368" s="355">
        <v>6</v>
      </c>
      <c r="H368" s="315" t="s">
        <v>96</v>
      </c>
      <c r="I368" s="329">
        <v>1</v>
      </c>
      <c r="J368" s="329">
        <f>(4.5+$Y$30)*I368</f>
        <v>9</v>
      </c>
      <c r="K368" s="330">
        <v>9</v>
      </c>
      <c r="L368" s="338">
        <f t="shared" si="81"/>
        <v>5</v>
      </c>
      <c r="M368" s="339">
        <f t="shared" si="82"/>
        <v>5</v>
      </c>
      <c r="N368" s="310">
        <v>0</v>
      </c>
      <c r="O368" s="333">
        <v>0</v>
      </c>
      <c r="P368" s="334">
        <v>0</v>
      </c>
      <c r="Q368" s="552">
        <v>20</v>
      </c>
      <c r="R368" s="543">
        <v>1</v>
      </c>
      <c r="S368" s="544">
        <v>1</v>
      </c>
      <c r="T368" s="356">
        <f t="shared" si="83"/>
        <v>18</v>
      </c>
      <c r="U368" s="336">
        <f t="shared" si="84"/>
        <v>0</v>
      </c>
      <c r="V368" s="334">
        <f t="shared" si="85"/>
        <v>18</v>
      </c>
      <c r="W368" s="357">
        <f t="shared" si="86"/>
        <v>18</v>
      </c>
    </row>
    <row r="369" spans="1:28" outlineLevel="2">
      <c r="A369" s="354" t="s">
        <v>458</v>
      </c>
      <c r="B369" s="315" t="s">
        <v>34</v>
      </c>
      <c r="C369" s="315" t="s">
        <v>8</v>
      </c>
      <c r="D369" s="315" t="s">
        <v>29</v>
      </c>
      <c r="E369" s="315" t="s">
        <v>30</v>
      </c>
      <c r="F369" s="315" t="s">
        <v>31</v>
      </c>
      <c r="G369" s="355">
        <v>12</v>
      </c>
      <c r="H369" s="315" t="s">
        <v>32</v>
      </c>
      <c r="I369" s="329">
        <v>1</v>
      </c>
      <c r="J369" s="329">
        <f>$Y$27</f>
        <v>0.1</v>
      </c>
      <c r="K369" s="330">
        <v>0</v>
      </c>
      <c r="L369" s="338">
        <f t="shared" si="81"/>
        <v>2.7777777777777776E-2</v>
      </c>
      <c r="M369" s="339">
        <f t="shared" si="82"/>
        <v>0</v>
      </c>
      <c r="N369" s="552">
        <v>3</v>
      </c>
      <c r="O369" s="543">
        <f>N369</f>
        <v>3</v>
      </c>
      <c r="P369" s="544">
        <v>0</v>
      </c>
      <c r="Q369" s="552">
        <v>2</v>
      </c>
      <c r="R369" s="543">
        <f>Q369</f>
        <v>2</v>
      </c>
      <c r="S369" s="544">
        <v>0</v>
      </c>
      <c r="T369" s="356">
        <f t="shared" si="83"/>
        <v>0.5</v>
      </c>
      <c r="U369" s="336">
        <f t="shared" si="84"/>
        <v>0.30000000000000004</v>
      </c>
      <c r="V369" s="334">
        <f t="shared" si="85"/>
        <v>0.2</v>
      </c>
      <c r="W369" s="357">
        <f t="shared" si="86"/>
        <v>0.5</v>
      </c>
    </row>
    <row r="370" spans="1:28" outlineLevel="2">
      <c r="A370" s="354" t="s">
        <v>458</v>
      </c>
      <c r="B370" s="315" t="s">
        <v>80</v>
      </c>
      <c r="C370" s="315" t="s">
        <v>43</v>
      </c>
      <c r="D370" s="315" t="s">
        <v>218</v>
      </c>
      <c r="E370" s="315" t="s">
        <v>219</v>
      </c>
      <c r="F370" s="315" t="s">
        <v>220</v>
      </c>
      <c r="G370" s="355">
        <v>6</v>
      </c>
      <c r="H370" s="315" t="s">
        <v>221</v>
      </c>
      <c r="I370" s="329">
        <v>0.375</v>
      </c>
      <c r="J370" s="329">
        <f>I370*13.5</f>
        <v>5.0625</v>
      </c>
      <c r="K370" s="330">
        <f>I370*4.5</f>
        <v>1.6875</v>
      </c>
      <c r="L370" s="338">
        <f t="shared" si="81"/>
        <v>2.8125</v>
      </c>
      <c r="M370" s="339">
        <f t="shared" si="82"/>
        <v>0.9375</v>
      </c>
      <c r="N370" s="552">
        <v>40</v>
      </c>
      <c r="O370" s="548">
        <v>0.5</v>
      </c>
      <c r="P370" s="544">
        <v>2</v>
      </c>
      <c r="Q370" s="552">
        <v>5</v>
      </c>
      <c r="R370" s="543">
        <v>0.17</v>
      </c>
      <c r="S370" s="544">
        <v>0.25</v>
      </c>
      <c r="T370" s="356">
        <f t="shared" si="83"/>
        <v>7.1887500000000006</v>
      </c>
      <c r="U370" s="336">
        <f t="shared" si="84"/>
        <v>5.90625</v>
      </c>
      <c r="V370" s="334">
        <f t="shared" si="85"/>
        <v>1.2825000000000002</v>
      </c>
      <c r="W370" s="357">
        <f t="shared" si="86"/>
        <v>7.1887500000000006</v>
      </c>
    </row>
    <row r="371" spans="1:28" outlineLevel="2">
      <c r="A371" s="354" t="s">
        <v>458</v>
      </c>
      <c r="B371" s="315" t="s">
        <v>80</v>
      </c>
      <c r="C371" s="315" t="s">
        <v>8</v>
      </c>
      <c r="D371" s="315" t="s">
        <v>459</v>
      </c>
      <c r="E371" s="315" t="s">
        <v>478</v>
      </c>
      <c r="F371" s="315" t="s">
        <v>479</v>
      </c>
      <c r="G371" s="355">
        <v>6</v>
      </c>
      <c r="H371" s="315" t="s">
        <v>32</v>
      </c>
      <c r="I371" s="329">
        <v>0.33329999999999999</v>
      </c>
      <c r="J371" s="329">
        <f>(4.5+$Y$30)*I371</f>
        <v>2.9996999999999998</v>
      </c>
      <c r="K371" s="330">
        <f>9*I371</f>
        <v>2.9996999999999998</v>
      </c>
      <c r="L371" s="338">
        <f t="shared" si="81"/>
        <v>1.6665000000000001</v>
      </c>
      <c r="M371" s="339">
        <f t="shared" si="82"/>
        <v>1.6665000000000001</v>
      </c>
      <c r="N371" s="310">
        <v>0</v>
      </c>
      <c r="O371" s="333">
        <v>0</v>
      </c>
      <c r="P371" s="334">
        <v>0</v>
      </c>
      <c r="Q371" s="552">
        <v>8</v>
      </c>
      <c r="R371" s="543">
        <v>0.2</v>
      </c>
      <c r="S371" s="544">
        <v>0.4</v>
      </c>
      <c r="T371" s="356">
        <f t="shared" si="83"/>
        <v>1.79982</v>
      </c>
      <c r="U371" s="336">
        <f t="shared" si="84"/>
        <v>0</v>
      </c>
      <c r="V371" s="334">
        <f t="shared" si="85"/>
        <v>1.79982</v>
      </c>
      <c r="W371" s="357">
        <f t="shared" si="86"/>
        <v>1.79982</v>
      </c>
    </row>
    <row r="372" spans="1:28" outlineLevel="2">
      <c r="A372" s="354" t="s">
        <v>458</v>
      </c>
      <c r="B372" s="315" t="s">
        <v>3</v>
      </c>
      <c r="C372" s="315" t="s">
        <v>43</v>
      </c>
      <c r="D372" s="315" t="s">
        <v>218</v>
      </c>
      <c r="E372" s="315" t="s">
        <v>219</v>
      </c>
      <c r="F372" s="315" t="s">
        <v>220</v>
      </c>
      <c r="G372" s="355">
        <v>6</v>
      </c>
      <c r="H372" s="315" t="s">
        <v>221</v>
      </c>
      <c r="I372" s="329">
        <v>0.375</v>
      </c>
      <c r="J372" s="329">
        <f>I372*13.5</f>
        <v>5.0625</v>
      </c>
      <c r="K372" s="330">
        <f>I372*4.5</f>
        <v>1.6875</v>
      </c>
      <c r="L372" s="338">
        <f t="shared" si="81"/>
        <v>2.8125</v>
      </c>
      <c r="M372" s="339">
        <f t="shared" si="82"/>
        <v>0.9375</v>
      </c>
      <c r="N372" s="677">
        <v>80</v>
      </c>
      <c r="O372" s="563">
        <v>1.5</v>
      </c>
      <c r="P372" s="674">
        <v>4</v>
      </c>
      <c r="Q372" s="552">
        <v>5</v>
      </c>
      <c r="R372" s="543">
        <v>0.33</v>
      </c>
      <c r="S372" s="561">
        <v>0.25</v>
      </c>
      <c r="T372" s="356">
        <f t="shared" si="83"/>
        <v>16.436250000000001</v>
      </c>
      <c r="U372" s="336">
        <f t="shared" si="84"/>
        <v>14.34375</v>
      </c>
      <c r="V372" s="334">
        <f t="shared" si="85"/>
        <v>2.0925000000000002</v>
      </c>
      <c r="W372" s="357">
        <f t="shared" si="86"/>
        <v>16.436250000000001</v>
      </c>
    </row>
    <row r="373" spans="1:28" outlineLevel="2">
      <c r="A373" s="354" t="s">
        <v>458</v>
      </c>
      <c r="B373" s="315" t="s">
        <v>3</v>
      </c>
      <c r="C373" s="315" t="s">
        <v>8</v>
      </c>
      <c r="D373" s="315" t="s">
        <v>459</v>
      </c>
      <c r="E373" s="315" t="s">
        <v>478</v>
      </c>
      <c r="F373" s="315" t="s">
        <v>479</v>
      </c>
      <c r="G373" s="355">
        <v>6</v>
      </c>
      <c r="H373" s="315" t="s">
        <v>32</v>
      </c>
      <c r="I373" s="329">
        <v>0.33329999999999999</v>
      </c>
      <c r="J373" s="329">
        <f>(4.5+$Y$30)*I373</f>
        <v>2.9996999999999998</v>
      </c>
      <c r="K373" s="330">
        <f>9*I373</f>
        <v>2.9996999999999998</v>
      </c>
      <c r="L373" s="338">
        <f t="shared" si="81"/>
        <v>1.6665000000000001</v>
      </c>
      <c r="M373" s="339">
        <f t="shared" si="82"/>
        <v>1.6665000000000001</v>
      </c>
      <c r="N373" s="310">
        <v>0</v>
      </c>
      <c r="O373" s="333">
        <v>0</v>
      </c>
      <c r="P373" s="334">
        <v>0</v>
      </c>
      <c r="Q373" s="552">
        <v>8</v>
      </c>
      <c r="R373" s="543">
        <v>0.2</v>
      </c>
      <c r="S373" s="544">
        <v>0.4</v>
      </c>
      <c r="T373" s="356">
        <f t="shared" si="83"/>
        <v>1.79982</v>
      </c>
      <c r="U373" s="336">
        <f t="shared" si="84"/>
        <v>0</v>
      </c>
      <c r="V373" s="334">
        <f t="shared" si="85"/>
        <v>1.79982</v>
      </c>
      <c r="W373" s="357">
        <f t="shared" si="86"/>
        <v>1.79982</v>
      </c>
    </row>
    <row r="374" spans="1:28" outlineLevel="2">
      <c r="A374" s="326" t="s">
        <v>458</v>
      </c>
      <c r="B374" s="315" t="s">
        <v>3</v>
      </c>
      <c r="C374" s="315" t="s">
        <v>8</v>
      </c>
      <c r="D374" s="315" t="s">
        <v>29</v>
      </c>
      <c r="E374" s="315" t="s">
        <v>30</v>
      </c>
      <c r="F374" s="315" t="s">
        <v>31</v>
      </c>
      <c r="G374" s="355">
        <v>12</v>
      </c>
      <c r="H374" s="315" t="s">
        <v>32</v>
      </c>
      <c r="I374" s="329">
        <v>1</v>
      </c>
      <c r="J374" s="329">
        <f>$Y$27</f>
        <v>0.1</v>
      </c>
      <c r="K374" s="330">
        <v>0</v>
      </c>
      <c r="L374" s="338">
        <f t="shared" si="81"/>
        <v>2.7777777777777776E-2</v>
      </c>
      <c r="M374" s="339">
        <f t="shared" si="82"/>
        <v>0</v>
      </c>
      <c r="N374" s="310">
        <v>0</v>
      </c>
      <c r="O374" s="333">
        <f>N374</f>
        <v>0</v>
      </c>
      <c r="P374" s="334">
        <v>0</v>
      </c>
      <c r="Q374" s="552">
        <v>1</v>
      </c>
      <c r="R374" s="543">
        <f>Q374</f>
        <v>1</v>
      </c>
      <c r="S374" s="544">
        <v>0</v>
      </c>
      <c r="T374" s="609">
        <f t="shared" si="83"/>
        <v>0.1</v>
      </c>
      <c r="U374" s="610">
        <f t="shared" si="84"/>
        <v>0</v>
      </c>
      <c r="V374" s="544">
        <f t="shared" si="85"/>
        <v>0.1</v>
      </c>
      <c r="W374" s="357">
        <f t="shared" si="86"/>
        <v>0.1</v>
      </c>
      <c r="Z374" s="53"/>
    </row>
    <row r="375" spans="1:28" outlineLevel="2">
      <c r="A375" s="354" t="s">
        <v>458</v>
      </c>
      <c r="B375" s="315" t="s">
        <v>70</v>
      </c>
      <c r="C375" s="315" t="s">
        <v>14</v>
      </c>
      <c r="D375" s="315" t="s">
        <v>475</v>
      </c>
      <c r="E375" s="315" t="s">
        <v>464</v>
      </c>
      <c r="F375" s="315" t="s">
        <v>476</v>
      </c>
      <c r="G375" s="355">
        <v>5</v>
      </c>
      <c r="H375" s="315" t="s">
        <v>144</v>
      </c>
      <c r="I375" s="329">
        <v>1</v>
      </c>
      <c r="J375" s="329">
        <v>6.75</v>
      </c>
      <c r="K375" s="330">
        <v>6.75</v>
      </c>
      <c r="L375" s="338">
        <f t="shared" si="81"/>
        <v>4.5</v>
      </c>
      <c r="M375" s="339">
        <f t="shared" si="82"/>
        <v>4.5</v>
      </c>
      <c r="N375" s="310">
        <v>0</v>
      </c>
      <c r="O375" s="333">
        <v>0</v>
      </c>
      <c r="P375" s="334">
        <v>0</v>
      </c>
      <c r="Q375" s="552">
        <v>24</v>
      </c>
      <c r="R375" s="543">
        <v>1</v>
      </c>
      <c r="S375" s="544">
        <v>2</v>
      </c>
      <c r="T375" s="356">
        <f t="shared" si="83"/>
        <v>20.25</v>
      </c>
      <c r="U375" s="336">
        <f t="shared" si="84"/>
        <v>0</v>
      </c>
      <c r="V375" s="334">
        <f t="shared" si="85"/>
        <v>20.25</v>
      </c>
      <c r="W375" s="357">
        <f t="shared" si="86"/>
        <v>20.25</v>
      </c>
      <c r="Z375" s="53"/>
    </row>
    <row r="376" spans="1:28" outlineLevel="2">
      <c r="A376" s="326" t="s">
        <v>458</v>
      </c>
      <c r="B376" s="315" t="s">
        <v>70</v>
      </c>
      <c r="C376" s="361" t="s">
        <v>18</v>
      </c>
      <c r="D376" s="361" t="s">
        <v>604</v>
      </c>
      <c r="E376" s="315" t="s">
        <v>602</v>
      </c>
      <c r="F376" s="315" t="s">
        <v>603</v>
      </c>
      <c r="G376" s="355">
        <v>5</v>
      </c>
      <c r="H376" s="315" t="s">
        <v>28</v>
      </c>
      <c r="I376" s="329">
        <v>0.25</v>
      </c>
      <c r="J376" s="537">
        <f>(4.5+$Y$30)*I376</f>
        <v>2.25</v>
      </c>
      <c r="K376" s="330">
        <f>4.5*I376</f>
        <v>1.125</v>
      </c>
      <c r="L376" s="338">
        <f t="shared" si="81"/>
        <v>1.5</v>
      </c>
      <c r="M376" s="339">
        <f t="shared" si="82"/>
        <v>0.75</v>
      </c>
      <c r="N376" s="552">
        <v>12</v>
      </c>
      <c r="O376" s="543">
        <v>1</v>
      </c>
      <c r="P376" s="544">
        <v>1</v>
      </c>
      <c r="Q376" s="310">
        <v>0</v>
      </c>
      <c r="R376" s="333">
        <f>Q376</f>
        <v>0</v>
      </c>
      <c r="S376" s="334">
        <v>0</v>
      </c>
      <c r="T376" s="356">
        <f t="shared" si="83"/>
        <v>3.375</v>
      </c>
      <c r="U376" s="336">
        <f t="shared" si="84"/>
        <v>3.375</v>
      </c>
      <c r="V376" s="334">
        <f t="shared" si="85"/>
        <v>0</v>
      </c>
      <c r="W376" s="357">
        <f t="shared" si="86"/>
        <v>3.375</v>
      </c>
      <c r="Z376" s="53"/>
    </row>
    <row r="377" spans="1:28" outlineLevel="2">
      <c r="A377" s="326" t="s">
        <v>458</v>
      </c>
      <c r="B377" s="315" t="s">
        <v>70</v>
      </c>
      <c r="C377" s="315" t="s">
        <v>18</v>
      </c>
      <c r="D377" s="315" t="s">
        <v>29</v>
      </c>
      <c r="E377" s="315" t="s">
        <v>30</v>
      </c>
      <c r="F377" s="315" t="s">
        <v>31</v>
      </c>
      <c r="G377" s="355">
        <v>10</v>
      </c>
      <c r="H377" s="315" t="s">
        <v>32</v>
      </c>
      <c r="I377" s="329">
        <v>1</v>
      </c>
      <c r="J377" s="329">
        <f>$Y$27</f>
        <v>0.1</v>
      </c>
      <c r="K377" s="330">
        <v>0</v>
      </c>
      <c r="L377" s="338">
        <f t="shared" si="81"/>
        <v>3.3333333333333333E-2</v>
      </c>
      <c r="M377" s="339">
        <f t="shared" si="82"/>
        <v>0</v>
      </c>
      <c r="N377" s="552">
        <v>0</v>
      </c>
      <c r="O377" s="543">
        <f>N377</f>
        <v>0</v>
      </c>
      <c r="P377" s="544">
        <v>0</v>
      </c>
      <c r="Q377" s="552">
        <v>2</v>
      </c>
      <c r="R377" s="543">
        <f>Q377</f>
        <v>2</v>
      </c>
      <c r="S377" s="544">
        <v>0</v>
      </c>
      <c r="T377" s="356">
        <f t="shared" si="83"/>
        <v>0.2</v>
      </c>
      <c r="U377" s="336">
        <f t="shared" si="84"/>
        <v>0</v>
      </c>
      <c r="V377" s="334">
        <f t="shared" si="85"/>
        <v>0.2</v>
      </c>
      <c r="W377" s="357">
        <f t="shared" si="86"/>
        <v>0.2</v>
      </c>
    </row>
    <row r="378" spans="1:28" outlineLevel="1">
      <c r="A378" s="647" t="s">
        <v>1023</v>
      </c>
      <c r="B378" s="315"/>
      <c r="C378" s="315"/>
      <c r="D378" s="315"/>
      <c r="E378" s="315"/>
      <c r="F378" s="315"/>
      <c r="G378" s="355"/>
      <c r="H378" s="315"/>
      <c r="I378" s="329"/>
      <c r="J378" s="329"/>
      <c r="K378" s="330"/>
      <c r="L378" s="338"/>
      <c r="M378" s="339"/>
      <c r="N378" s="552"/>
      <c r="O378" s="543"/>
      <c r="P378" s="544"/>
      <c r="Q378" s="552"/>
      <c r="R378" s="543"/>
      <c r="S378" s="544"/>
      <c r="T378" s="356"/>
      <c r="U378" s="336">
        <f>SUBTOTAL(9,U353:U377)</f>
        <v>107.175</v>
      </c>
      <c r="V378" s="334">
        <f>SUBTOTAL(9,V353:V377)</f>
        <v>165.22909999999999</v>
      </c>
      <c r="W378" s="357">
        <f>SUBTOTAL(9,W353:W377)</f>
        <v>272.40410000000003</v>
      </c>
    </row>
    <row r="379" spans="1:28" outlineLevel="2">
      <c r="A379" s="326" t="s">
        <v>542</v>
      </c>
      <c r="B379" s="315" t="s">
        <v>9</v>
      </c>
      <c r="C379" s="315" t="s">
        <v>43</v>
      </c>
      <c r="D379" s="315" t="s">
        <v>326</v>
      </c>
      <c r="E379" s="315" t="s">
        <v>327</v>
      </c>
      <c r="F379" s="315" t="s">
        <v>328</v>
      </c>
      <c r="G379" s="355">
        <v>6</v>
      </c>
      <c r="H379" s="315" t="s">
        <v>42</v>
      </c>
      <c r="I379" s="329">
        <v>1</v>
      </c>
      <c r="J379" s="329">
        <v>15.75</v>
      </c>
      <c r="K379" s="330">
        <v>2.25</v>
      </c>
      <c r="L379" s="338">
        <f t="shared" ref="L379:L393" si="87">J379*10/3/G379</f>
        <v>8.75</v>
      </c>
      <c r="M379" s="339">
        <f t="shared" ref="M379:M393" si="88">K379*10/3/G379</f>
        <v>1.25</v>
      </c>
      <c r="N379" s="552">
        <v>100</v>
      </c>
      <c r="O379" s="548">
        <v>1.5</v>
      </c>
      <c r="P379" s="544">
        <v>5</v>
      </c>
      <c r="Q379" s="552">
        <v>40</v>
      </c>
      <c r="R379" s="543">
        <v>1</v>
      </c>
      <c r="S379" s="544">
        <v>2</v>
      </c>
      <c r="T379" s="356">
        <f t="shared" ref="T379:T393" si="89">J379*(O379+R379)+K379*(P379+S379)</f>
        <v>55.125</v>
      </c>
      <c r="U379" s="336">
        <f t="shared" ref="U379:U393" si="90">J379*O379+K379*P379</f>
        <v>34.875</v>
      </c>
      <c r="V379" s="334">
        <f t="shared" ref="V379:V393" si="91">J379*R379+K379*S379</f>
        <v>20.25</v>
      </c>
      <c r="W379" s="357">
        <f t="shared" ref="W379:W393" si="92">T379</f>
        <v>55.125</v>
      </c>
    </row>
    <row r="380" spans="1:28" outlineLevel="2">
      <c r="A380" s="326" t="s">
        <v>542</v>
      </c>
      <c r="B380" s="315" t="s">
        <v>9</v>
      </c>
      <c r="C380" s="315" t="s">
        <v>43</v>
      </c>
      <c r="D380" s="315" t="s">
        <v>326</v>
      </c>
      <c r="E380" s="315" t="s">
        <v>327</v>
      </c>
      <c r="F380" s="540" t="s">
        <v>540</v>
      </c>
      <c r="G380" s="355">
        <v>6</v>
      </c>
      <c r="H380" s="315" t="s">
        <v>42</v>
      </c>
      <c r="I380" s="329">
        <v>1</v>
      </c>
      <c r="J380" s="329">
        <v>0</v>
      </c>
      <c r="K380" s="330">
        <v>2.25</v>
      </c>
      <c r="L380" s="338">
        <f t="shared" si="87"/>
        <v>0</v>
      </c>
      <c r="M380" s="339">
        <f t="shared" si="88"/>
        <v>1.25</v>
      </c>
      <c r="N380" s="614">
        <v>20</v>
      </c>
      <c r="O380" s="543">
        <v>0</v>
      </c>
      <c r="P380" s="550">
        <v>2</v>
      </c>
      <c r="Q380" s="552">
        <v>0</v>
      </c>
      <c r="R380" s="543">
        <v>0</v>
      </c>
      <c r="S380" s="544">
        <v>0</v>
      </c>
      <c r="T380" s="356">
        <f t="shared" si="89"/>
        <v>4.5</v>
      </c>
      <c r="U380" s="336">
        <f t="shared" si="90"/>
        <v>4.5</v>
      </c>
      <c r="V380" s="334">
        <f t="shared" si="91"/>
        <v>0</v>
      </c>
      <c r="W380" s="357">
        <f t="shared" si="92"/>
        <v>4.5</v>
      </c>
      <c r="Z380" s="53"/>
    </row>
    <row r="381" spans="1:28" outlineLevel="2">
      <c r="A381" s="326" t="s">
        <v>542</v>
      </c>
      <c r="B381" s="315" t="s">
        <v>9</v>
      </c>
      <c r="C381" s="315" t="s">
        <v>14</v>
      </c>
      <c r="D381" s="315" t="s">
        <v>329</v>
      </c>
      <c r="E381" s="315" t="s">
        <v>330</v>
      </c>
      <c r="F381" s="315" t="s">
        <v>331</v>
      </c>
      <c r="G381" s="355">
        <v>6</v>
      </c>
      <c r="H381" s="315" t="s">
        <v>42</v>
      </c>
      <c r="I381" s="329">
        <v>1</v>
      </c>
      <c r="J381" s="329">
        <v>15.75</v>
      </c>
      <c r="K381" s="330">
        <v>2.25</v>
      </c>
      <c r="L381" s="338">
        <f t="shared" si="87"/>
        <v>8.75</v>
      </c>
      <c r="M381" s="339">
        <f t="shared" si="88"/>
        <v>1.25</v>
      </c>
      <c r="N381" s="552">
        <v>30</v>
      </c>
      <c r="O381" s="543">
        <v>0.8</v>
      </c>
      <c r="P381" s="544">
        <v>1.5</v>
      </c>
      <c r="Q381" s="559">
        <v>60</v>
      </c>
      <c r="R381" s="563">
        <v>1</v>
      </c>
      <c r="S381" s="544">
        <v>3</v>
      </c>
      <c r="T381" s="356">
        <f t="shared" si="89"/>
        <v>38.475000000000001</v>
      </c>
      <c r="U381" s="336">
        <f t="shared" si="90"/>
        <v>15.975000000000001</v>
      </c>
      <c r="V381" s="334">
        <f t="shared" si="91"/>
        <v>22.5</v>
      </c>
      <c r="W381" s="357">
        <f t="shared" si="92"/>
        <v>38.475000000000001</v>
      </c>
      <c r="Z381" s="53"/>
    </row>
    <row r="382" spans="1:28" outlineLevel="2">
      <c r="A382" s="326" t="s">
        <v>542</v>
      </c>
      <c r="B382" s="315" t="s">
        <v>9</v>
      </c>
      <c r="C382" s="315" t="s">
        <v>8</v>
      </c>
      <c r="D382" s="315" t="s">
        <v>23</v>
      </c>
      <c r="E382" s="315" t="s">
        <v>5</v>
      </c>
      <c r="F382" s="315" t="s">
        <v>6</v>
      </c>
      <c r="G382" s="355">
        <v>24</v>
      </c>
      <c r="H382" s="315" t="s">
        <v>7</v>
      </c>
      <c r="I382" s="329">
        <v>1</v>
      </c>
      <c r="J382" s="329">
        <f>$Y$29</f>
        <v>1.3149999999999999</v>
      </c>
      <c r="K382" s="330">
        <v>0</v>
      </c>
      <c r="L382" s="338">
        <f t="shared" si="87"/>
        <v>0.18263888888888888</v>
      </c>
      <c r="M382" s="339">
        <f t="shared" si="88"/>
        <v>0</v>
      </c>
      <c r="N382" s="552">
        <v>0</v>
      </c>
      <c r="O382" s="545">
        <f>N382</f>
        <v>0</v>
      </c>
      <c r="P382" s="544">
        <v>0</v>
      </c>
      <c r="Q382" s="552">
        <v>1</v>
      </c>
      <c r="R382" s="545">
        <f>Q382</f>
        <v>1</v>
      </c>
      <c r="S382" s="544">
        <v>0</v>
      </c>
      <c r="T382" s="356">
        <f t="shared" si="89"/>
        <v>1.3149999999999999</v>
      </c>
      <c r="U382" s="336">
        <f t="shared" si="90"/>
        <v>0</v>
      </c>
      <c r="V382" s="334">
        <f t="shared" si="91"/>
        <v>1.3149999999999999</v>
      </c>
      <c r="W382" s="357">
        <f t="shared" si="92"/>
        <v>1.3149999999999999</v>
      </c>
      <c r="Z382" s="53"/>
      <c r="AB382" s="593"/>
    </row>
    <row r="383" spans="1:28" outlineLevel="2">
      <c r="A383" s="326" t="s">
        <v>542</v>
      </c>
      <c r="B383" s="315" t="s">
        <v>75</v>
      </c>
      <c r="C383" s="315" t="s">
        <v>43</v>
      </c>
      <c r="D383" s="315" t="s">
        <v>326</v>
      </c>
      <c r="E383" s="315" t="s">
        <v>327</v>
      </c>
      <c r="F383" s="315" t="s">
        <v>328</v>
      </c>
      <c r="G383" s="355">
        <v>6</v>
      </c>
      <c r="H383" s="315" t="s">
        <v>42</v>
      </c>
      <c r="I383" s="329">
        <v>1</v>
      </c>
      <c r="J383" s="329">
        <v>15.75</v>
      </c>
      <c r="K383" s="330">
        <v>2.25</v>
      </c>
      <c r="L383" s="338">
        <f t="shared" si="87"/>
        <v>8.75</v>
      </c>
      <c r="M383" s="339">
        <f t="shared" si="88"/>
        <v>1.25</v>
      </c>
      <c r="N383" s="677">
        <v>40</v>
      </c>
      <c r="O383" s="563">
        <v>0.5</v>
      </c>
      <c r="P383" s="674">
        <v>2</v>
      </c>
      <c r="Q383" s="559">
        <v>20</v>
      </c>
      <c r="R383" s="543">
        <v>0.25</v>
      </c>
      <c r="S383" s="544">
        <v>1</v>
      </c>
      <c r="T383" s="356">
        <f t="shared" si="89"/>
        <v>18.5625</v>
      </c>
      <c r="U383" s="336">
        <f t="shared" si="90"/>
        <v>12.375</v>
      </c>
      <c r="V383" s="334">
        <f t="shared" si="91"/>
        <v>6.1875</v>
      </c>
      <c r="W383" s="357">
        <f t="shared" si="92"/>
        <v>18.5625</v>
      </c>
      <c r="X383" s="43"/>
      <c r="Y383" s="43"/>
      <c r="Z383" s="174"/>
      <c r="AA383" s="70"/>
    </row>
    <row r="384" spans="1:28" outlineLevel="2">
      <c r="A384" s="326" t="s">
        <v>542</v>
      </c>
      <c r="B384" s="315" t="s">
        <v>75</v>
      </c>
      <c r="C384" s="315" t="s">
        <v>14</v>
      </c>
      <c r="D384" s="315" t="s">
        <v>329</v>
      </c>
      <c r="E384" s="315" t="s">
        <v>330</v>
      </c>
      <c r="F384" s="315" t="s">
        <v>331</v>
      </c>
      <c r="G384" s="355">
        <v>6</v>
      </c>
      <c r="H384" s="315" t="s">
        <v>42</v>
      </c>
      <c r="I384" s="329">
        <v>1</v>
      </c>
      <c r="J384" s="329">
        <v>15.75</v>
      </c>
      <c r="K384" s="330">
        <v>2.25</v>
      </c>
      <c r="L384" s="338">
        <f t="shared" si="87"/>
        <v>8.75</v>
      </c>
      <c r="M384" s="339">
        <f t="shared" si="88"/>
        <v>1.25</v>
      </c>
      <c r="N384" s="552">
        <v>10</v>
      </c>
      <c r="O384" s="543">
        <v>0.4</v>
      </c>
      <c r="P384" s="544">
        <v>0.5</v>
      </c>
      <c r="Q384" s="552">
        <v>30</v>
      </c>
      <c r="R384" s="673">
        <v>1</v>
      </c>
      <c r="S384" s="674">
        <v>2</v>
      </c>
      <c r="T384" s="356">
        <f t="shared" si="89"/>
        <v>27.674999999999997</v>
      </c>
      <c r="U384" s="336">
        <f t="shared" si="90"/>
        <v>7.4250000000000007</v>
      </c>
      <c r="V384" s="334">
        <f t="shared" si="91"/>
        <v>20.25</v>
      </c>
      <c r="W384" s="357">
        <f t="shared" si="92"/>
        <v>27.674999999999997</v>
      </c>
      <c r="X384" s="43"/>
      <c r="Y384" s="43"/>
      <c r="Z384" s="174"/>
      <c r="AA384" s="70"/>
    </row>
    <row r="385" spans="1:28" outlineLevel="2">
      <c r="A385" s="326" t="s">
        <v>542</v>
      </c>
      <c r="B385" s="315" t="s">
        <v>34</v>
      </c>
      <c r="C385" s="315" t="s">
        <v>43</v>
      </c>
      <c r="D385" s="315" t="s">
        <v>332</v>
      </c>
      <c r="E385" s="315" t="s">
        <v>333</v>
      </c>
      <c r="F385" s="315" t="s">
        <v>334</v>
      </c>
      <c r="G385" s="355">
        <v>7.5</v>
      </c>
      <c r="H385" s="315" t="s">
        <v>42</v>
      </c>
      <c r="I385" s="329">
        <v>1</v>
      </c>
      <c r="J385" s="329">
        <v>20.25</v>
      </c>
      <c r="K385" s="330">
        <v>2.25</v>
      </c>
      <c r="L385" s="338">
        <f t="shared" si="87"/>
        <v>9</v>
      </c>
      <c r="M385" s="339">
        <f t="shared" si="88"/>
        <v>1</v>
      </c>
      <c r="N385" s="552">
        <v>80</v>
      </c>
      <c r="O385" s="543">
        <v>1</v>
      </c>
      <c r="P385" s="544">
        <v>4</v>
      </c>
      <c r="Q385" s="310">
        <v>20</v>
      </c>
      <c r="R385" s="543">
        <v>1</v>
      </c>
      <c r="S385" s="544">
        <v>1</v>
      </c>
      <c r="T385" s="356">
        <f t="shared" si="89"/>
        <v>51.75</v>
      </c>
      <c r="U385" s="336">
        <f t="shared" si="90"/>
        <v>29.25</v>
      </c>
      <c r="V385" s="334">
        <f t="shared" si="91"/>
        <v>22.5</v>
      </c>
      <c r="W385" s="357">
        <f t="shared" si="92"/>
        <v>51.75</v>
      </c>
    </row>
    <row r="386" spans="1:28" outlineLevel="2">
      <c r="A386" s="326" t="s">
        <v>542</v>
      </c>
      <c r="B386" s="315" t="s">
        <v>34</v>
      </c>
      <c r="C386" s="315" t="s">
        <v>43</v>
      </c>
      <c r="D386" s="315" t="s">
        <v>332</v>
      </c>
      <c r="E386" s="315" t="s">
        <v>333</v>
      </c>
      <c r="F386" s="540" t="s">
        <v>581</v>
      </c>
      <c r="G386" s="355">
        <v>7.5</v>
      </c>
      <c r="H386" s="315" t="s">
        <v>42</v>
      </c>
      <c r="I386" s="329">
        <v>1</v>
      </c>
      <c r="J386" s="329">
        <v>0</v>
      </c>
      <c r="K386" s="330">
        <v>2.7</v>
      </c>
      <c r="L386" s="338">
        <f t="shared" si="87"/>
        <v>0</v>
      </c>
      <c r="M386" s="339">
        <f t="shared" si="88"/>
        <v>1.2</v>
      </c>
      <c r="N386" s="614">
        <v>10</v>
      </c>
      <c r="O386" s="543">
        <v>0</v>
      </c>
      <c r="P386" s="550">
        <v>1</v>
      </c>
      <c r="Q386" s="310">
        <v>0</v>
      </c>
      <c r="R386" s="543">
        <v>0</v>
      </c>
      <c r="S386" s="544">
        <v>0</v>
      </c>
      <c r="T386" s="356">
        <f t="shared" si="89"/>
        <v>2.7</v>
      </c>
      <c r="U386" s="336">
        <f t="shared" si="90"/>
        <v>2.7</v>
      </c>
      <c r="V386" s="334">
        <f t="shared" si="91"/>
        <v>0</v>
      </c>
      <c r="W386" s="357">
        <f t="shared" si="92"/>
        <v>2.7</v>
      </c>
    </row>
    <row r="387" spans="1:28" outlineLevel="2">
      <c r="A387" s="326" t="s">
        <v>542</v>
      </c>
      <c r="B387" s="315" t="s">
        <v>34</v>
      </c>
      <c r="C387" s="315" t="s">
        <v>8</v>
      </c>
      <c r="D387" s="315" t="s">
        <v>69</v>
      </c>
      <c r="E387" s="315" t="s">
        <v>5</v>
      </c>
      <c r="F387" s="315" t="s">
        <v>6</v>
      </c>
      <c r="G387" s="355">
        <v>18</v>
      </c>
      <c r="H387" s="315" t="s">
        <v>7</v>
      </c>
      <c r="I387" s="329">
        <v>1</v>
      </c>
      <c r="J387" s="329">
        <f>$Y$29</f>
        <v>1.3149999999999999</v>
      </c>
      <c r="K387" s="330">
        <v>0</v>
      </c>
      <c r="L387" s="338">
        <f t="shared" si="87"/>
        <v>0.2435185185185185</v>
      </c>
      <c r="M387" s="339">
        <f t="shared" si="88"/>
        <v>0</v>
      </c>
      <c r="N387" s="552">
        <v>0</v>
      </c>
      <c r="O387" s="545">
        <f>N387</f>
        <v>0</v>
      </c>
      <c r="P387" s="544">
        <v>0</v>
      </c>
      <c r="Q387" s="552">
        <v>1</v>
      </c>
      <c r="R387" s="545">
        <f>Q387</f>
        <v>1</v>
      </c>
      <c r="S387" s="544">
        <v>0</v>
      </c>
      <c r="T387" s="356">
        <f t="shared" si="89"/>
        <v>1.3149999999999999</v>
      </c>
      <c r="U387" s="336">
        <f t="shared" si="90"/>
        <v>0</v>
      </c>
      <c r="V387" s="334">
        <f t="shared" si="91"/>
        <v>1.3149999999999999</v>
      </c>
      <c r="W387" s="357">
        <f t="shared" si="92"/>
        <v>1.3149999999999999</v>
      </c>
    </row>
    <row r="388" spans="1:28" outlineLevel="2">
      <c r="A388" s="326" t="s">
        <v>542</v>
      </c>
      <c r="B388" s="315" t="s">
        <v>80</v>
      </c>
      <c r="C388" s="315" t="s">
        <v>43</v>
      </c>
      <c r="D388" s="315" t="s">
        <v>326</v>
      </c>
      <c r="E388" s="315" t="s">
        <v>327</v>
      </c>
      <c r="F388" s="315" t="s">
        <v>328</v>
      </c>
      <c r="G388" s="355">
        <v>6</v>
      </c>
      <c r="H388" s="315" t="s">
        <v>42</v>
      </c>
      <c r="I388" s="329">
        <v>1</v>
      </c>
      <c r="J388" s="329">
        <v>15.75</v>
      </c>
      <c r="K388" s="330">
        <v>2.25</v>
      </c>
      <c r="L388" s="338">
        <f t="shared" si="87"/>
        <v>8.75</v>
      </c>
      <c r="M388" s="339">
        <f t="shared" si="88"/>
        <v>1.25</v>
      </c>
      <c r="N388" s="554">
        <v>40</v>
      </c>
      <c r="O388" s="548">
        <v>0.5</v>
      </c>
      <c r="P388" s="544">
        <v>2</v>
      </c>
      <c r="Q388" s="552">
        <v>20</v>
      </c>
      <c r="R388" s="543">
        <v>0.25</v>
      </c>
      <c r="S388" s="544">
        <v>1</v>
      </c>
      <c r="T388" s="356">
        <f t="shared" si="89"/>
        <v>18.5625</v>
      </c>
      <c r="U388" s="336">
        <f t="shared" si="90"/>
        <v>12.375</v>
      </c>
      <c r="V388" s="334">
        <f t="shared" si="91"/>
        <v>6.1875</v>
      </c>
      <c r="W388" s="357">
        <f t="shared" si="92"/>
        <v>18.5625</v>
      </c>
    </row>
    <row r="389" spans="1:28" outlineLevel="2">
      <c r="A389" s="326" t="s">
        <v>542</v>
      </c>
      <c r="B389" s="315" t="s">
        <v>80</v>
      </c>
      <c r="C389" s="315" t="s">
        <v>14</v>
      </c>
      <c r="D389" s="315" t="s">
        <v>329</v>
      </c>
      <c r="E389" s="315" t="s">
        <v>330</v>
      </c>
      <c r="F389" s="315" t="s">
        <v>331</v>
      </c>
      <c r="G389" s="355">
        <v>6</v>
      </c>
      <c r="H389" s="315" t="s">
        <v>42</v>
      </c>
      <c r="I389" s="329">
        <v>1</v>
      </c>
      <c r="J389" s="329">
        <v>15.75</v>
      </c>
      <c r="K389" s="330">
        <v>2.25</v>
      </c>
      <c r="L389" s="338">
        <f t="shared" si="87"/>
        <v>8.75</v>
      </c>
      <c r="M389" s="339">
        <f t="shared" si="88"/>
        <v>1.25</v>
      </c>
      <c r="N389" s="552">
        <v>10</v>
      </c>
      <c r="O389" s="543">
        <v>0.4</v>
      </c>
      <c r="P389" s="544">
        <v>0.5</v>
      </c>
      <c r="Q389" s="552">
        <v>30</v>
      </c>
      <c r="R389" s="673">
        <v>1</v>
      </c>
      <c r="S389" s="674">
        <v>2</v>
      </c>
      <c r="T389" s="356">
        <f t="shared" si="89"/>
        <v>27.674999999999997</v>
      </c>
      <c r="U389" s="336">
        <f t="shared" si="90"/>
        <v>7.4250000000000007</v>
      </c>
      <c r="V389" s="334">
        <f t="shared" si="91"/>
        <v>20.25</v>
      </c>
      <c r="W389" s="357">
        <f t="shared" si="92"/>
        <v>27.674999999999997</v>
      </c>
    </row>
    <row r="390" spans="1:28" outlineLevel="2">
      <c r="A390" s="326" t="s">
        <v>542</v>
      </c>
      <c r="B390" s="315" t="s">
        <v>80</v>
      </c>
      <c r="C390" s="315" t="s">
        <v>8</v>
      </c>
      <c r="D390" s="315" t="s">
        <v>131</v>
      </c>
      <c r="E390" s="315" t="s">
        <v>5</v>
      </c>
      <c r="F390" s="315" t="s">
        <v>6</v>
      </c>
      <c r="G390" s="355">
        <v>24</v>
      </c>
      <c r="H390" s="315" t="s">
        <v>7</v>
      </c>
      <c r="I390" s="329">
        <v>1</v>
      </c>
      <c r="J390" s="329">
        <f>$Y$29</f>
        <v>1.3149999999999999</v>
      </c>
      <c r="K390" s="330">
        <v>0</v>
      </c>
      <c r="L390" s="338">
        <f t="shared" si="87"/>
        <v>0.18263888888888888</v>
      </c>
      <c r="M390" s="339">
        <f t="shared" si="88"/>
        <v>0</v>
      </c>
      <c r="N390" s="552">
        <v>0</v>
      </c>
      <c r="O390" s="545">
        <f>N390</f>
        <v>0</v>
      </c>
      <c r="P390" s="544">
        <v>0</v>
      </c>
      <c r="Q390" s="552">
        <v>1</v>
      </c>
      <c r="R390" s="545">
        <f>Q390</f>
        <v>1</v>
      </c>
      <c r="S390" s="544">
        <v>0</v>
      </c>
      <c r="T390" s="356">
        <f t="shared" si="89"/>
        <v>1.3149999999999999</v>
      </c>
      <c r="U390" s="336">
        <f t="shared" si="90"/>
        <v>0</v>
      </c>
      <c r="V390" s="334">
        <f t="shared" si="91"/>
        <v>1.3149999999999999</v>
      </c>
      <c r="W390" s="357">
        <f t="shared" si="92"/>
        <v>1.3149999999999999</v>
      </c>
    </row>
    <row r="391" spans="1:28" outlineLevel="2">
      <c r="A391" s="326" t="s">
        <v>542</v>
      </c>
      <c r="B391" s="315" t="s">
        <v>3</v>
      </c>
      <c r="C391" s="315" t="s">
        <v>43</v>
      </c>
      <c r="D391" s="315" t="s">
        <v>326</v>
      </c>
      <c r="E391" s="315" t="s">
        <v>327</v>
      </c>
      <c r="F391" s="315" t="s">
        <v>328</v>
      </c>
      <c r="G391" s="355">
        <v>6</v>
      </c>
      <c r="H391" s="315" t="s">
        <v>42</v>
      </c>
      <c r="I391" s="329">
        <v>1</v>
      </c>
      <c r="J391" s="329">
        <v>15.75</v>
      </c>
      <c r="K391" s="330">
        <v>2.25</v>
      </c>
      <c r="L391" s="338">
        <f t="shared" si="87"/>
        <v>8.75</v>
      </c>
      <c r="M391" s="339">
        <f t="shared" si="88"/>
        <v>1.25</v>
      </c>
      <c r="N391" s="677">
        <v>100</v>
      </c>
      <c r="O391" s="563">
        <v>1.5</v>
      </c>
      <c r="P391" s="674">
        <v>5</v>
      </c>
      <c r="Q391" s="552">
        <v>20</v>
      </c>
      <c r="R391" s="543">
        <v>0.5</v>
      </c>
      <c r="S391" s="544">
        <v>1</v>
      </c>
      <c r="T391" s="356">
        <f t="shared" si="89"/>
        <v>45</v>
      </c>
      <c r="U391" s="336">
        <f t="shared" si="90"/>
        <v>34.875</v>
      </c>
      <c r="V391" s="334">
        <f t="shared" si="91"/>
        <v>10.125</v>
      </c>
      <c r="W391" s="357">
        <f t="shared" si="92"/>
        <v>45</v>
      </c>
      <c r="AB391" s="71"/>
    </row>
    <row r="392" spans="1:28" outlineLevel="2">
      <c r="A392" s="326" t="s">
        <v>542</v>
      </c>
      <c r="B392" s="315" t="s">
        <v>3</v>
      </c>
      <c r="C392" s="315" t="s">
        <v>43</v>
      </c>
      <c r="D392" s="315" t="s">
        <v>326</v>
      </c>
      <c r="E392" s="315" t="s">
        <v>327</v>
      </c>
      <c r="F392" s="315" t="s">
        <v>540</v>
      </c>
      <c r="G392" s="355">
        <v>6</v>
      </c>
      <c r="H392" s="315" t="s">
        <v>42</v>
      </c>
      <c r="I392" s="329">
        <v>1</v>
      </c>
      <c r="J392" s="329">
        <v>0</v>
      </c>
      <c r="K392" s="330">
        <v>2.25</v>
      </c>
      <c r="L392" s="338">
        <f t="shared" si="87"/>
        <v>0</v>
      </c>
      <c r="M392" s="339">
        <f t="shared" si="88"/>
        <v>1.25</v>
      </c>
      <c r="N392" s="552">
        <v>20</v>
      </c>
      <c r="O392" s="543">
        <v>0</v>
      </c>
      <c r="P392" s="544">
        <v>2</v>
      </c>
      <c r="Q392" s="552">
        <v>0</v>
      </c>
      <c r="R392" s="543">
        <v>0</v>
      </c>
      <c r="S392" s="544">
        <v>0</v>
      </c>
      <c r="T392" s="356">
        <f t="shared" si="89"/>
        <v>4.5</v>
      </c>
      <c r="U392" s="336">
        <f t="shared" si="90"/>
        <v>4.5</v>
      </c>
      <c r="V392" s="334">
        <f t="shared" si="91"/>
        <v>0</v>
      </c>
      <c r="W392" s="357">
        <f t="shared" si="92"/>
        <v>4.5</v>
      </c>
      <c r="AB392" s="71"/>
    </row>
    <row r="393" spans="1:28" outlineLevel="2">
      <c r="A393" s="326" t="s">
        <v>542</v>
      </c>
      <c r="B393" s="315" t="s">
        <v>3</v>
      </c>
      <c r="C393" s="315" t="s">
        <v>14</v>
      </c>
      <c r="D393" s="315" t="s">
        <v>329</v>
      </c>
      <c r="E393" s="315" t="s">
        <v>330</v>
      </c>
      <c r="F393" s="315" t="s">
        <v>331</v>
      </c>
      <c r="G393" s="355">
        <v>6</v>
      </c>
      <c r="H393" s="315" t="s">
        <v>42</v>
      </c>
      <c r="I393" s="329">
        <v>1</v>
      </c>
      <c r="J393" s="329">
        <v>15.75</v>
      </c>
      <c r="K393" s="330">
        <v>2.25</v>
      </c>
      <c r="L393" s="338">
        <f t="shared" si="87"/>
        <v>8.75</v>
      </c>
      <c r="M393" s="339">
        <f t="shared" si="88"/>
        <v>1.25</v>
      </c>
      <c r="N393" s="552">
        <v>30</v>
      </c>
      <c r="O393" s="543">
        <v>0.4</v>
      </c>
      <c r="P393" s="544">
        <v>1.5</v>
      </c>
      <c r="Q393" s="552">
        <v>60</v>
      </c>
      <c r="R393" s="543">
        <v>1</v>
      </c>
      <c r="S393" s="544">
        <v>3</v>
      </c>
      <c r="T393" s="356">
        <f t="shared" si="89"/>
        <v>32.174999999999997</v>
      </c>
      <c r="U393" s="336">
        <f t="shared" si="90"/>
        <v>9.6750000000000007</v>
      </c>
      <c r="V393" s="334">
        <f t="shared" si="91"/>
        <v>22.5</v>
      </c>
      <c r="W393" s="357">
        <f t="shared" si="92"/>
        <v>32.174999999999997</v>
      </c>
      <c r="AB393" s="71"/>
    </row>
    <row r="394" spans="1:28" outlineLevel="1">
      <c r="A394" s="647" t="s">
        <v>1024</v>
      </c>
      <c r="B394" s="315"/>
      <c r="C394" s="315"/>
      <c r="D394" s="315"/>
      <c r="E394" s="315"/>
      <c r="F394" s="315"/>
      <c r="G394" s="355"/>
      <c r="H394" s="315"/>
      <c r="I394" s="329"/>
      <c r="J394" s="329"/>
      <c r="K394" s="330"/>
      <c r="L394" s="338"/>
      <c r="M394" s="339"/>
      <c r="N394" s="552"/>
      <c r="O394" s="543"/>
      <c r="P394" s="544"/>
      <c r="Q394" s="552"/>
      <c r="R394" s="543"/>
      <c r="S394" s="544"/>
      <c r="T394" s="356"/>
      <c r="U394" s="336">
        <f>SUBTOTAL(9,U379:U393)</f>
        <v>175.95</v>
      </c>
      <c r="V394" s="334">
        <f>SUBTOTAL(9,V379:V393)</f>
        <v>154.69499999999999</v>
      </c>
      <c r="W394" s="357">
        <f>SUBTOTAL(9,W379:W393)</f>
        <v>330.64499999999998</v>
      </c>
      <c r="AB394" s="71"/>
    </row>
    <row r="395" spans="1:28" outlineLevel="2">
      <c r="A395" s="326" t="s">
        <v>541</v>
      </c>
      <c r="B395" s="315" t="s">
        <v>564</v>
      </c>
      <c r="C395" s="361" t="s">
        <v>43</v>
      </c>
      <c r="D395" s="314" t="s">
        <v>606</v>
      </c>
      <c r="E395" s="315" t="s">
        <v>639</v>
      </c>
      <c r="F395" s="316" t="s">
        <v>605</v>
      </c>
      <c r="G395" s="355">
        <v>5</v>
      </c>
      <c r="H395" s="315" t="s">
        <v>565</v>
      </c>
      <c r="I395" s="329">
        <v>0.5</v>
      </c>
      <c r="J395" s="329">
        <f>13.5*I395</f>
        <v>6.75</v>
      </c>
      <c r="K395" s="330">
        <v>0</v>
      </c>
      <c r="L395" s="338">
        <f t="shared" ref="L395:L427" si="93">J395*10/3/G395</f>
        <v>4.5</v>
      </c>
      <c r="M395" s="339">
        <f t="shared" ref="M395:M427" si="94">K395*10/3/G395</f>
        <v>0</v>
      </c>
      <c r="N395" s="552">
        <v>15</v>
      </c>
      <c r="O395" s="543">
        <v>1</v>
      </c>
      <c r="P395" s="544">
        <v>0</v>
      </c>
      <c r="Q395" s="552">
        <v>0</v>
      </c>
      <c r="R395" s="543">
        <v>0</v>
      </c>
      <c r="S395" s="544">
        <v>0</v>
      </c>
      <c r="T395" s="356">
        <f t="shared" ref="T395:T427" si="95">J395*(O395+R395)+K395*(P395+S395)</f>
        <v>6.75</v>
      </c>
      <c r="U395" s="336">
        <f t="shared" ref="U395:U427" si="96">J395*O395+K395*P395</f>
        <v>6.75</v>
      </c>
      <c r="V395" s="334">
        <f t="shared" ref="V395:V427" si="97">J395*R395+K395*S395</f>
        <v>0</v>
      </c>
      <c r="W395" s="357">
        <f t="shared" ref="W395:W427" si="98">T395</f>
        <v>6.75</v>
      </c>
      <c r="AB395" s="71"/>
    </row>
    <row r="396" spans="1:28" outlineLevel="2">
      <c r="A396" s="326" t="s">
        <v>541</v>
      </c>
      <c r="B396" s="315" t="s">
        <v>564</v>
      </c>
      <c r="C396" s="361" t="s">
        <v>43</v>
      </c>
      <c r="D396" s="314" t="s">
        <v>607</v>
      </c>
      <c r="E396" s="315" t="s">
        <v>641</v>
      </c>
      <c r="F396" s="316" t="s">
        <v>608</v>
      </c>
      <c r="G396" s="355">
        <v>5</v>
      </c>
      <c r="H396" s="315" t="s">
        <v>565</v>
      </c>
      <c r="I396" s="329">
        <v>0.5</v>
      </c>
      <c r="J396" s="329">
        <f>13.5*I396</f>
        <v>6.75</v>
      </c>
      <c r="K396" s="330">
        <v>0</v>
      </c>
      <c r="L396" s="338">
        <f t="shared" si="93"/>
        <v>4.5</v>
      </c>
      <c r="M396" s="339">
        <f t="shared" si="94"/>
        <v>0</v>
      </c>
      <c r="N396" s="552">
        <v>15</v>
      </c>
      <c r="O396" s="543">
        <v>1</v>
      </c>
      <c r="P396" s="544">
        <v>0</v>
      </c>
      <c r="Q396" s="552">
        <v>0</v>
      </c>
      <c r="R396" s="543">
        <v>0</v>
      </c>
      <c r="S396" s="544">
        <v>0</v>
      </c>
      <c r="T396" s="356">
        <f t="shared" si="95"/>
        <v>6.75</v>
      </c>
      <c r="U396" s="336">
        <f t="shared" si="96"/>
        <v>6.75</v>
      </c>
      <c r="V396" s="334">
        <f t="shared" si="97"/>
        <v>0</v>
      </c>
      <c r="W396" s="357">
        <f t="shared" si="98"/>
        <v>6.75</v>
      </c>
      <c r="AB396" s="71"/>
    </row>
    <row r="397" spans="1:28" outlineLevel="2">
      <c r="A397" s="326" t="s">
        <v>541</v>
      </c>
      <c r="B397" s="315" t="s">
        <v>564</v>
      </c>
      <c r="C397" s="361" t="s">
        <v>43</v>
      </c>
      <c r="D397" s="314" t="s">
        <v>610</v>
      </c>
      <c r="E397" s="315" t="s">
        <v>642</v>
      </c>
      <c r="F397" s="316" t="s">
        <v>609</v>
      </c>
      <c r="G397" s="355">
        <v>5</v>
      </c>
      <c r="H397" s="315" t="s">
        <v>565</v>
      </c>
      <c r="I397" s="329">
        <v>0.5</v>
      </c>
      <c r="J397" s="329">
        <f>13.5*I397</f>
        <v>6.75</v>
      </c>
      <c r="K397" s="330">
        <v>0</v>
      </c>
      <c r="L397" s="338">
        <f t="shared" si="93"/>
        <v>4.5</v>
      </c>
      <c r="M397" s="339">
        <f t="shared" si="94"/>
        <v>0</v>
      </c>
      <c r="N397" s="552">
        <v>15</v>
      </c>
      <c r="O397" s="543">
        <v>1</v>
      </c>
      <c r="P397" s="544">
        <v>0</v>
      </c>
      <c r="Q397" s="552">
        <v>0</v>
      </c>
      <c r="R397" s="543">
        <v>0</v>
      </c>
      <c r="S397" s="544">
        <v>0</v>
      </c>
      <c r="T397" s="356">
        <f t="shared" si="95"/>
        <v>6.75</v>
      </c>
      <c r="U397" s="336">
        <f t="shared" si="96"/>
        <v>6.75</v>
      </c>
      <c r="V397" s="334">
        <f t="shared" si="97"/>
        <v>0</v>
      </c>
      <c r="W397" s="357">
        <f t="shared" si="98"/>
        <v>6.75</v>
      </c>
      <c r="AB397" s="71"/>
    </row>
    <row r="398" spans="1:28" outlineLevel="2">
      <c r="A398" s="326" t="s">
        <v>541</v>
      </c>
      <c r="B398" s="315" t="s">
        <v>564</v>
      </c>
      <c r="C398" s="361" t="s">
        <v>14</v>
      </c>
      <c r="D398" s="314" t="s">
        <v>623</v>
      </c>
      <c r="E398" s="315" t="s">
        <v>152</v>
      </c>
      <c r="F398" s="316" t="s">
        <v>153</v>
      </c>
      <c r="G398" s="355">
        <v>15</v>
      </c>
      <c r="H398" s="315" t="s">
        <v>144</v>
      </c>
      <c r="I398" s="329">
        <v>1</v>
      </c>
      <c r="J398" s="329">
        <f>$Y$3</f>
        <v>1.3149999999999999</v>
      </c>
      <c r="K398" s="330">
        <v>0</v>
      </c>
      <c r="L398" s="338">
        <f t="shared" si="93"/>
        <v>0.29222222222222222</v>
      </c>
      <c r="M398" s="339">
        <f t="shared" si="94"/>
        <v>0</v>
      </c>
      <c r="N398" s="552">
        <v>0</v>
      </c>
      <c r="O398" s="545">
        <f>N398</f>
        <v>0</v>
      </c>
      <c r="P398" s="544">
        <v>0</v>
      </c>
      <c r="Q398" s="552">
        <v>5</v>
      </c>
      <c r="R398" s="545">
        <f>Q398</f>
        <v>5</v>
      </c>
      <c r="S398" s="544">
        <v>0</v>
      </c>
      <c r="T398" s="356">
        <f t="shared" si="95"/>
        <v>6.5749999999999993</v>
      </c>
      <c r="U398" s="336">
        <f t="shared" si="96"/>
        <v>0</v>
      </c>
      <c r="V398" s="334">
        <f t="shared" si="97"/>
        <v>6.5749999999999993</v>
      </c>
      <c r="W398" s="357">
        <f t="shared" si="98"/>
        <v>6.5749999999999993</v>
      </c>
      <c r="AB398" s="71"/>
    </row>
    <row r="399" spans="1:28" outlineLevel="2">
      <c r="A399" s="326" t="s">
        <v>541</v>
      </c>
      <c r="B399" s="315" t="s">
        <v>564</v>
      </c>
      <c r="C399" s="361" t="s">
        <v>14</v>
      </c>
      <c r="D399" s="314" t="s">
        <v>620</v>
      </c>
      <c r="E399" s="315" t="s">
        <v>647</v>
      </c>
      <c r="F399" s="316" t="s">
        <v>619</v>
      </c>
      <c r="G399" s="355">
        <v>5</v>
      </c>
      <c r="H399" s="315" t="s">
        <v>13</v>
      </c>
      <c r="I399" s="329">
        <f>1/3</f>
        <v>0.33333333333333331</v>
      </c>
      <c r="J399" s="329">
        <f>13.5*I399</f>
        <v>4.5</v>
      </c>
      <c r="K399" s="330">
        <v>0</v>
      </c>
      <c r="L399" s="338">
        <f t="shared" si="93"/>
        <v>3</v>
      </c>
      <c r="M399" s="339">
        <f t="shared" si="94"/>
        <v>0</v>
      </c>
      <c r="N399" s="552">
        <v>0</v>
      </c>
      <c r="O399" s="543">
        <v>0</v>
      </c>
      <c r="P399" s="544">
        <v>0</v>
      </c>
      <c r="Q399" s="552">
        <v>15</v>
      </c>
      <c r="R399" s="543">
        <v>1</v>
      </c>
      <c r="S399" s="544">
        <v>0</v>
      </c>
      <c r="T399" s="356">
        <f t="shared" si="95"/>
        <v>4.5</v>
      </c>
      <c r="U399" s="336">
        <f t="shared" si="96"/>
        <v>0</v>
      </c>
      <c r="V399" s="334">
        <f t="shared" si="97"/>
        <v>4.5</v>
      </c>
      <c r="W399" s="357">
        <f t="shared" si="98"/>
        <v>4.5</v>
      </c>
      <c r="AB399" s="71"/>
    </row>
    <row r="400" spans="1:28" outlineLevel="2">
      <c r="A400" s="326" t="s">
        <v>541</v>
      </c>
      <c r="B400" s="315" t="s">
        <v>564</v>
      </c>
      <c r="C400" s="361" t="s">
        <v>43</v>
      </c>
      <c r="D400" s="314" t="s">
        <v>616</v>
      </c>
      <c r="E400" s="315" t="s">
        <v>645</v>
      </c>
      <c r="F400" s="316" t="s">
        <v>615</v>
      </c>
      <c r="G400" s="355">
        <v>5</v>
      </c>
      <c r="H400" s="315" t="s">
        <v>13</v>
      </c>
      <c r="I400" s="329">
        <v>0.5</v>
      </c>
      <c r="J400" s="329">
        <f>13.5*I400</f>
        <v>6.75</v>
      </c>
      <c r="K400" s="330">
        <v>0</v>
      </c>
      <c r="L400" s="338">
        <f t="shared" si="93"/>
        <v>4.5</v>
      </c>
      <c r="M400" s="339">
        <f t="shared" si="94"/>
        <v>0</v>
      </c>
      <c r="N400" s="552">
        <v>15</v>
      </c>
      <c r="O400" s="543">
        <v>1</v>
      </c>
      <c r="P400" s="544">
        <v>0</v>
      </c>
      <c r="Q400" s="552">
        <v>0</v>
      </c>
      <c r="R400" s="543">
        <v>0</v>
      </c>
      <c r="S400" s="544">
        <v>0</v>
      </c>
      <c r="T400" s="356">
        <f t="shared" si="95"/>
        <v>6.75</v>
      </c>
      <c r="U400" s="336">
        <f t="shared" si="96"/>
        <v>6.75</v>
      </c>
      <c r="V400" s="334">
        <f t="shared" si="97"/>
        <v>0</v>
      </c>
      <c r="W400" s="357">
        <f t="shared" si="98"/>
        <v>6.75</v>
      </c>
      <c r="AB400" s="71"/>
    </row>
    <row r="401" spans="1:28" outlineLevel="2">
      <c r="A401" s="326" t="s">
        <v>541</v>
      </c>
      <c r="B401" s="315" t="s">
        <v>564</v>
      </c>
      <c r="C401" s="361" t="s">
        <v>14</v>
      </c>
      <c r="D401" s="314" t="s">
        <v>622</v>
      </c>
      <c r="E401" s="315" t="s">
        <v>648</v>
      </c>
      <c r="F401" s="316" t="s">
        <v>621</v>
      </c>
      <c r="G401" s="355">
        <v>5</v>
      </c>
      <c r="H401" s="315" t="s">
        <v>13</v>
      </c>
      <c r="I401" s="329">
        <v>0.5</v>
      </c>
      <c r="J401" s="329">
        <f>13.5*I401</f>
        <v>6.75</v>
      </c>
      <c r="K401" s="330">
        <v>0</v>
      </c>
      <c r="L401" s="338">
        <f t="shared" si="93"/>
        <v>4.5</v>
      </c>
      <c r="M401" s="339">
        <f t="shared" si="94"/>
        <v>0</v>
      </c>
      <c r="N401" s="552">
        <v>0</v>
      </c>
      <c r="O401" s="543">
        <v>0</v>
      </c>
      <c r="P401" s="544">
        <v>0</v>
      </c>
      <c r="Q401" s="552">
        <v>15</v>
      </c>
      <c r="R401" s="543">
        <v>1</v>
      </c>
      <c r="S401" s="544">
        <v>0</v>
      </c>
      <c r="T401" s="356">
        <f t="shared" si="95"/>
        <v>6.75</v>
      </c>
      <c r="U401" s="336">
        <f t="shared" si="96"/>
        <v>0</v>
      </c>
      <c r="V401" s="334">
        <f t="shared" si="97"/>
        <v>6.75</v>
      </c>
      <c r="W401" s="357">
        <f t="shared" si="98"/>
        <v>6.75</v>
      </c>
      <c r="AB401" s="71"/>
    </row>
    <row r="402" spans="1:28" outlineLevel="2">
      <c r="A402" s="326" t="s">
        <v>541</v>
      </c>
      <c r="B402" s="315" t="s">
        <v>9</v>
      </c>
      <c r="C402" s="315" t="s">
        <v>43</v>
      </c>
      <c r="D402" s="315" t="s">
        <v>433</v>
      </c>
      <c r="E402" s="315" t="s">
        <v>434</v>
      </c>
      <c r="F402" s="315" t="s">
        <v>435</v>
      </c>
      <c r="G402" s="355">
        <v>6</v>
      </c>
      <c r="H402" s="315" t="s">
        <v>42</v>
      </c>
      <c r="I402" s="329">
        <v>1</v>
      </c>
      <c r="J402" s="329">
        <v>18</v>
      </c>
      <c r="K402" s="330">
        <v>0</v>
      </c>
      <c r="L402" s="338">
        <f t="shared" si="93"/>
        <v>10</v>
      </c>
      <c r="M402" s="339">
        <f t="shared" si="94"/>
        <v>0</v>
      </c>
      <c r="N402" s="554">
        <v>112</v>
      </c>
      <c r="O402" s="543">
        <v>2</v>
      </c>
      <c r="P402" s="544">
        <v>0</v>
      </c>
      <c r="Q402" s="552">
        <v>40</v>
      </c>
      <c r="R402" s="543">
        <v>1</v>
      </c>
      <c r="S402" s="544">
        <v>0</v>
      </c>
      <c r="T402" s="356">
        <f t="shared" si="95"/>
        <v>54</v>
      </c>
      <c r="U402" s="336">
        <f t="shared" si="96"/>
        <v>36</v>
      </c>
      <c r="V402" s="334">
        <f t="shared" si="97"/>
        <v>18</v>
      </c>
      <c r="W402" s="357">
        <f t="shared" si="98"/>
        <v>54</v>
      </c>
    </row>
    <row r="403" spans="1:28" outlineLevel="2">
      <c r="A403" s="326" t="s">
        <v>541</v>
      </c>
      <c r="B403" s="315" t="s">
        <v>9</v>
      </c>
      <c r="C403" s="315" t="s">
        <v>43</v>
      </c>
      <c r="D403" s="315" t="s">
        <v>433</v>
      </c>
      <c r="E403" s="315" t="s">
        <v>434</v>
      </c>
      <c r="F403" s="540" t="s">
        <v>539</v>
      </c>
      <c r="G403" s="355">
        <v>6</v>
      </c>
      <c r="H403" s="315" t="s">
        <v>42</v>
      </c>
      <c r="I403" s="329">
        <v>1</v>
      </c>
      <c r="J403" s="329">
        <v>0</v>
      </c>
      <c r="K403" s="330">
        <v>2.25</v>
      </c>
      <c r="L403" s="338">
        <f t="shared" si="93"/>
        <v>0</v>
      </c>
      <c r="M403" s="339">
        <f t="shared" si="94"/>
        <v>1.25</v>
      </c>
      <c r="N403" s="614">
        <v>30</v>
      </c>
      <c r="O403" s="543">
        <v>0</v>
      </c>
      <c r="P403" s="550">
        <v>3</v>
      </c>
      <c r="Q403" s="552">
        <v>0</v>
      </c>
      <c r="R403" s="543">
        <v>0</v>
      </c>
      <c r="S403" s="544">
        <v>0</v>
      </c>
      <c r="T403" s="356">
        <f t="shared" si="95"/>
        <v>6.75</v>
      </c>
      <c r="U403" s="336">
        <f t="shared" si="96"/>
        <v>6.75</v>
      </c>
      <c r="V403" s="334">
        <f t="shared" si="97"/>
        <v>0</v>
      </c>
      <c r="W403" s="357">
        <f t="shared" si="98"/>
        <v>6.75</v>
      </c>
    </row>
    <row r="404" spans="1:28" outlineLevel="2">
      <c r="A404" s="326" t="s">
        <v>541</v>
      </c>
      <c r="B404" s="315" t="s">
        <v>9</v>
      </c>
      <c r="C404" s="315" t="s">
        <v>18</v>
      </c>
      <c r="D404" s="315" t="s">
        <v>442</v>
      </c>
      <c r="E404" s="315" t="s">
        <v>443</v>
      </c>
      <c r="F404" s="315" t="s">
        <v>444</v>
      </c>
      <c r="G404" s="355">
        <v>6</v>
      </c>
      <c r="H404" s="315" t="s">
        <v>42</v>
      </c>
      <c r="I404" s="329">
        <v>1</v>
      </c>
      <c r="J404" s="329">
        <v>13.5</v>
      </c>
      <c r="K404" s="330">
        <v>4.5</v>
      </c>
      <c r="L404" s="338">
        <f t="shared" si="93"/>
        <v>7.5</v>
      </c>
      <c r="M404" s="339">
        <f t="shared" si="94"/>
        <v>2.5</v>
      </c>
      <c r="N404" s="559">
        <v>68</v>
      </c>
      <c r="O404" s="563">
        <v>1.5</v>
      </c>
      <c r="P404" s="561">
        <v>4</v>
      </c>
      <c r="Q404" s="310">
        <v>0</v>
      </c>
      <c r="R404" s="333">
        <v>0</v>
      </c>
      <c r="S404" s="334">
        <v>0</v>
      </c>
      <c r="T404" s="356">
        <f t="shared" si="95"/>
        <v>38.25</v>
      </c>
      <c r="U404" s="336">
        <f t="shared" si="96"/>
        <v>38.25</v>
      </c>
      <c r="V404" s="334">
        <f t="shared" si="97"/>
        <v>0</v>
      </c>
      <c r="W404" s="357">
        <f t="shared" si="98"/>
        <v>38.25</v>
      </c>
    </row>
    <row r="405" spans="1:28" outlineLevel="2">
      <c r="A405" s="326" t="s">
        <v>541</v>
      </c>
      <c r="B405" s="315" t="s">
        <v>9</v>
      </c>
      <c r="C405" s="315" t="s">
        <v>14</v>
      </c>
      <c r="D405" s="315" t="s">
        <v>445</v>
      </c>
      <c r="E405" s="315" t="s">
        <v>446</v>
      </c>
      <c r="F405" s="315" t="s">
        <v>447</v>
      </c>
      <c r="G405" s="355">
        <v>6</v>
      </c>
      <c r="H405" s="315" t="s">
        <v>13</v>
      </c>
      <c r="I405" s="329">
        <v>1</v>
      </c>
      <c r="J405" s="329">
        <v>13.5</v>
      </c>
      <c r="K405" s="330">
        <v>4.5</v>
      </c>
      <c r="L405" s="338">
        <f t="shared" si="93"/>
        <v>7.5</v>
      </c>
      <c r="M405" s="339">
        <f t="shared" si="94"/>
        <v>2.5</v>
      </c>
      <c r="N405" s="552">
        <v>40</v>
      </c>
      <c r="O405" s="543">
        <v>1</v>
      </c>
      <c r="P405" s="544">
        <v>2</v>
      </c>
      <c r="Q405" s="559">
        <v>90</v>
      </c>
      <c r="R405" s="543">
        <v>2</v>
      </c>
      <c r="S405" s="544">
        <v>6</v>
      </c>
      <c r="T405" s="356">
        <f t="shared" si="95"/>
        <v>76.5</v>
      </c>
      <c r="U405" s="336">
        <f t="shared" si="96"/>
        <v>22.5</v>
      </c>
      <c r="V405" s="334">
        <f t="shared" si="97"/>
        <v>54</v>
      </c>
      <c r="W405" s="357">
        <f t="shared" si="98"/>
        <v>76.5</v>
      </c>
    </row>
    <row r="406" spans="1:28" outlineLevel="2">
      <c r="A406" s="326" t="s">
        <v>541</v>
      </c>
      <c r="B406" s="315" t="s">
        <v>9</v>
      </c>
      <c r="C406" s="315" t="s">
        <v>8</v>
      </c>
      <c r="D406" s="315" t="s">
        <v>29</v>
      </c>
      <c r="E406" s="315" t="s">
        <v>30</v>
      </c>
      <c r="F406" s="315" t="s">
        <v>31</v>
      </c>
      <c r="G406" s="355">
        <v>12</v>
      </c>
      <c r="H406" s="315" t="s">
        <v>32</v>
      </c>
      <c r="I406" s="329">
        <v>1</v>
      </c>
      <c r="J406" s="329">
        <f>$Y$27</f>
        <v>0.1</v>
      </c>
      <c r="K406" s="330">
        <v>0</v>
      </c>
      <c r="L406" s="338">
        <f t="shared" si="93"/>
        <v>2.7777777777777776E-2</v>
      </c>
      <c r="M406" s="339">
        <f t="shared" si="94"/>
        <v>0</v>
      </c>
      <c r="N406" s="558">
        <v>0</v>
      </c>
      <c r="O406" s="563">
        <f>N406</f>
        <v>0</v>
      </c>
      <c r="P406" s="561">
        <v>0</v>
      </c>
      <c r="Q406" s="559">
        <v>1</v>
      </c>
      <c r="R406" s="563">
        <f>Q406</f>
        <v>1</v>
      </c>
      <c r="S406" s="561">
        <v>0</v>
      </c>
      <c r="T406" s="356">
        <f t="shared" si="95"/>
        <v>0.1</v>
      </c>
      <c r="U406" s="336">
        <f t="shared" si="96"/>
        <v>0</v>
      </c>
      <c r="V406" s="334">
        <f t="shared" si="97"/>
        <v>0.1</v>
      </c>
      <c r="W406" s="357">
        <f t="shared" si="98"/>
        <v>0.1</v>
      </c>
    </row>
    <row r="407" spans="1:28" outlineLevel="2">
      <c r="A407" s="326" t="s">
        <v>541</v>
      </c>
      <c r="B407" s="315" t="s">
        <v>75</v>
      </c>
      <c r="C407" s="315" t="s">
        <v>43</v>
      </c>
      <c r="D407" s="315" t="s">
        <v>433</v>
      </c>
      <c r="E407" s="315" t="s">
        <v>434</v>
      </c>
      <c r="F407" s="315" t="s">
        <v>435</v>
      </c>
      <c r="G407" s="355">
        <v>6</v>
      </c>
      <c r="H407" s="315" t="s">
        <v>42</v>
      </c>
      <c r="I407" s="329">
        <v>1</v>
      </c>
      <c r="J407" s="329">
        <v>18</v>
      </c>
      <c r="K407" s="330">
        <v>0</v>
      </c>
      <c r="L407" s="338">
        <f t="shared" si="93"/>
        <v>10</v>
      </c>
      <c r="M407" s="339">
        <f t="shared" si="94"/>
        <v>0</v>
      </c>
      <c r="N407" s="559">
        <v>28</v>
      </c>
      <c r="O407" s="563">
        <v>0.5</v>
      </c>
      <c r="P407" s="544">
        <v>0</v>
      </c>
      <c r="Q407" s="552">
        <v>10</v>
      </c>
      <c r="R407" s="543">
        <v>0.25</v>
      </c>
      <c r="S407" s="544">
        <v>0</v>
      </c>
      <c r="T407" s="356">
        <f t="shared" si="95"/>
        <v>13.5</v>
      </c>
      <c r="U407" s="336">
        <f t="shared" si="96"/>
        <v>9</v>
      </c>
      <c r="V407" s="334">
        <f t="shared" si="97"/>
        <v>4.5</v>
      </c>
      <c r="W407" s="357">
        <f t="shared" si="98"/>
        <v>13.5</v>
      </c>
    </row>
    <row r="408" spans="1:28" outlineLevel="2">
      <c r="A408" s="326" t="s">
        <v>541</v>
      </c>
      <c r="B408" s="315" t="s">
        <v>75</v>
      </c>
      <c r="C408" s="315" t="s">
        <v>14</v>
      </c>
      <c r="D408" s="315" t="s">
        <v>436</v>
      </c>
      <c r="E408" s="315" t="s">
        <v>437</v>
      </c>
      <c r="F408" s="315" t="s">
        <v>438</v>
      </c>
      <c r="G408" s="355">
        <v>6</v>
      </c>
      <c r="H408" s="315" t="s">
        <v>42</v>
      </c>
      <c r="I408" s="329">
        <v>1</v>
      </c>
      <c r="J408" s="329">
        <v>15.75</v>
      </c>
      <c r="K408" s="330">
        <v>2.25</v>
      </c>
      <c r="L408" s="338">
        <f t="shared" si="93"/>
        <v>8.75</v>
      </c>
      <c r="M408" s="339">
        <f t="shared" si="94"/>
        <v>1.25</v>
      </c>
      <c r="N408" s="552">
        <v>20</v>
      </c>
      <c r="O408" s="543">
        <v>0.33</v>
      </c>
      <c r="P408" s="544">
        <v>1</v>
      </c>
      <c r="Q408" s="552">
        <v>30</v>
      </c>
      <c r="R408" s="543">
        <v>0.75</v>
      </c>
      <c r="S408" s="561">
        <v>2</v>
      </c>
      <c r="T408" s="356">
        <f t="shared" si="95"/>
        <v>23.76</v>
      </c>
      <c r="U408" s="336">
        <f t="shared" si="96"/>
        <v>7.4475000000000007</v>
      </c>
      <c r="V408" s="334">
        <f t="shared" si="97"/>
        <v>16.3125</v>
      </c>
      <c r="W408" s="357">
        <f t="shared" si="98"/>
        <v>23.76</v>
      </c>
    </row>
    <row r="409" spans="1:28" outlineLevel="2">
      <c r="A409" s="326" t="s">
        <v>541</v>
      </c>
      <c r="B409" s="315" t="s">
        <v>75</v>
      </c>
      <c r="C409" s="315" t="s">
        <v>14</v>
      </c>
      <c r="D409" s="315" t="s">
        <v>439</v>
      </c>
      <c r="E409" s="315" t="s">
        <v>440</v>
      </c>
      <c r="F409" s="315" t="s">
        <v>441</v>
      </c>
      <c r="G409" s="355">
        <v>6</v>
      </c>
      <c r="H409" s="315" t="s">
        <v>42</v>
      </c>
      <c r="I409" s="329">
        <v>1</v>
      </c>
      <c r="J409" s="329">
        <v>15.75</v>
      </c>
      <c r="K409" s="330">
        <v>2.25</v>
      </c>
      <c r="L409" s="338">
        <f t="shared" si="93"/>
        <v>8.75</v>
      </c>
      <c r="M409" s="339">
        <f t="shared" si="94"/>
        <v>1.25</v>
      </c>
      <c r="N409" s="552">
        <v>20</v>
      </c>
      <c r="O409" s="543">
        <v>0.5</v>
      </c>
      <c r="P409" s="544">
        <v>1</v>
      </c>
      <c r="Q409" s="552">
        <v>20</v>
      </c>
      <c r="R409" s="563">
        <v>0.5</v>
      </c>
      <c r="S409" s="544">
        <v>1</v>
      </c>
      <c r="T409" s="356">
        <f t="shared" si="95"/>
        <v>20.25</v>
      </c>
      <c r="U409" s="336">
        <f t="shared" si="96"/>
        <v>10.125</v>
      </c>
      <c r="V409" s="334">
        <f t="shared" si="97"/>
        <v>10.125</v>
      </c>
      <c r="W409" s="357">
        <f t="shared" si="98"/>
        <v>20.25</v>
      </c>
      <c r="X409" s="591"/>
      <c r="Y409" s="591"/>
      <c r="Z409" s="592"/>
      <c r="AA409" s="593"/>
    </row>
    <row r="410" spans="1:28" outlineLevel="2">
      <c r="A410" s="326" t="s">
        <v>541</v>
      </c>
      <c r="B410" s="315" t="s">
        <v>75</v>
      </c>
      <c r="C410" s="315" t="s">
        <v>18</v>
      </c>
      <c r="D410" s="315" t="s">
        <v>442</v>
      </c>
      <c r="E410" s="315" t="s">
        <v>443</v>
      </c>
      <c r="F410" s="315" t="s">
        <v>444</v>
      </c>
      <c r="G410" s="355">
        <v>6</v>
      </c>
      <c r="H410" s="315" t="s">
        <v>42</v>
      </c>
      <c r="I410" s="329">
        <v>1</v>
      </c>
      <c r="J410" s="329">
        <v>13.5</v>
      </c>
      <c r="K410" s="330">
        <v>4.5</v>
      </c>
      <c r="L410" s="338">
        <f t="shared" si="93"/>
        <v>7.5</v>
      </c>
      <c r="M410" s="339">
        <f t="shared" si="94"/>
        <v>2.5</v>
      </c>
      <c r="N410" s="552">
        <v>40</v>
      </c>
      <c r="O410" s="563">
        <v>0.5</v>
      </c>
      <c r="P410" s="544">
        <v>2</v>
      </c>
      <c r="Q410" s="310">
        <v>0</v>
      </c>
      <c r="R410" s="333">
        <v>0</v>
      </c>
      <c r="S410" s="334">
        <v>0</v>
      </c>
      <c r="T410" s="356">
        <f t="shared" si="95"/>
        <v>15.75</v>
      </c>
      <c r="U410" s="336">
        <f t="shared" si="96"/>
        <v>15.75</v>
      </c>
      <c r="V410" s="334">
        <f t="shared" si="97"/>
        <v>0</v>
      </c>
      <c r="W410" s="357">
        <f t="shared" si="98"/>
        <v>15.75</v>
      </c>
    </row>
    <row r="411" spans="1:28" outlineLevel="2">
      <c r="A411" s="326" t="s">
        <v>541</v>
      </c>
      <c r="B411" s="315" t="s">
        <v>34</v>
      </c>
      <c r="C411" s="315" t="s">
        <v>18</v>
      </c>
      <c r="D411" s="315" t="s">
        <v>448</v>
      </c>
      <c r="E411" s="315" t="s">
        <v>443</v>
      </c>
      <c r="F411" s="315" t="s">
        <v>444</v>
      </c>
      <c r="G411" s="355">
        <v>6</v>
      </c>
      <c r="H411" s="315" t="s">
        <v>42</v>
      </c>
      <c r="I411" s="329">
        <v>1</v>
      </c>
      <c r="J411" s="329">
        <v>13.5</v>
      </c>
      <c r="K411" s="330">
        <v>4.5</v>
      </c>
      <c r="L411" s="338">
        <f t="shared" si="93"/>
        <v>7.5</v>
      </c>
      <c r="M411" s="339">
        <f t="shared" si="94"/>
        <v>2.5</v>
      </c>
      <c r="N411" s="552">
        <v>60</v>
      </c>
      <c r="O411" s="543">
        <v>1</v>
      </c>
      <c r="P411" s="544">
        <v>3</v>
      </c>
      <c r="Q411" s="552">
        <v>0</v>
      </c>
      <c r="R411" s="543">
        <v>0</v>
      </c>
      <c r="S411" s="544">
        <v>0</v>
      </c>
      <c r="T411" s="356">
        <f t="shared" si="95"/>
        <v>27</v>
      </c>
      <c r="U411" s="336">
        <f t="shared" si="96"/>
        <v>27</v>
      </c>
      <c r="V411" s="334">
        <f t="shared" si="97"/>
        <v>0</v>
      </c>
      <c r="W411" s="357">
        <f t="shared" si="98"/>
        <v>27</v>
      </c>
    </row>
    <row r="412" spans="1:28" outlineLevel="2">
      <c r="A412" s="326" t="s">
        <v>541</v>
      </c>
      <c r="B412" s="315" t="s">
        <v>34</v>
      </c>
      <c r="C412" s="315" t="s">
        <v>43</v>
      </c>
      <c r="D412" s="315" t="s">
        <v>449</v>
      </c>
      <c r="E412" s="315" t="s">
        <v>434</v>
      </c>
      <c r="F412" s="315" t="s">
        <v>435</v>
      </c>
      <c r="G412" s="355">
        <v>7.5</v>
      </c>
      <c r="H412" s="315" t="s">
        <v>42</v>
      </c>
      <c r="I412" s="329">
        <v>1</v>
      </c>
      <c r="J412" s="329">
        <v>22.5</v>
      </c>
      <c r="K412" s="330">
        <v>0</v>
      </c>
      <c r="L412" s="338">
        <f t="shared" si="93"/>
        <v>10</v>
      </c>
      <c r="M412" s="339">
        <f t="shared" si="94"/>
        <v>0</v>
      </c>
      <c r="N412" s="552">
        <v>80</v>
      </c>
      <c r="O412" s="543">
        <v>1</v>
      </c>
      <c r="P412" s="544">
        <v>0</v>
      </c>
      <c r="Q412" s="310">
        <v>20</v>
      </c>
      <c r="R412" s="543">
        <v>1</v>
      </c>
      <c r="S412" s="544">
        <v>0</v>
      </c>
      <c r="T412" s="356">
        <f t="shared" si="95"/>
        <v>45</v>
      </c>
      <c r="U412" s="336">
        <f t="shared" si="96"/>
        <v>22.5</v>
      </c>
      <c r="V412" s="334">
        <f t="shared" si="97"/>
        <v>22.5</v>
      </c>
      <c r="W412" s="357">
        <f t="shared" si="98"/>
        <v>45</v>
      </c>
    </row>
    <row r="413" spans="1:28" outlineLevel="2">
      <c r="A413" s="326" t="s">
        <v>541</v>
      </c>
      <c r="B413" s="315" t="s">
        <v>34</v>
      </c>
      <c r="C413" s="315" t="s">
        <v>43</v>
      </c>
      <c r="D413" s="315" t="s">
        <v>449</v>
      </c>
      <c r="E413" s="315" t="s">
        <v>434</v>
      </c>
      <c r="F413" s="540" t="s">
        <v>539</v>
      </c>
      <c r="G413" s="355">
        <v>7.5</v>
      </c>
      <c r="H413" s="315" t="s">
        <v>42</v>
      </c>
      <c r="I413" s="329">
        <v>1</v>
      </c>
      <c r="J413" s="329">
        <v>0</v>
      </c>
      <c r="K413" s="330">
        <v>2.25</v>
      </c>
      <c r="L413" s="338">
        <f t="shared" si="93"/>
        <v>0</v>
      </c>
      <c r="M413" s="339">
        <f t="shared" si="94"/>
        <v>1</v>
      </c>
      <c r="N413" s="614">
        <v>10</v>
      </c>
      <c r="O413" s="543">
        <v>0</v>
      </c>
      <c r="P413" s="550">
        <v>1</v>
      </c>
      <c r="Q413" s="310">
        <v>0</v>
      </c>
      <c r="R413" s="543">
        <v>0</v>
      </c>
      <c r="S413" s="544">
        <v>0</v>
      </c>
      <c r="T413" s="356">
        <f t="shared" si="95"/>
        <v>2.25</v>
      </c>
      <c r="U413" s="336">
        <f t="shared" si="96"/>
        <v>2.25</v>
      </c>
      <c r="V413" s="334">
        <f t="shared" si="97"/>
        <v>0</v>
      </c>
      <c r="W413" s="357">
        <f t="shared" si="98"/>
        <v>2.25</v>
      </c>
    </row>
    <row r="414" spans="1:28" outlineLevel="2">
      <c r="A414" s="326" t="s">
        <v>541</v>
      </c>
      <c r="B414" s="315" t="s">
        <v>34</v>
      </c>
      <c r="C414" s="315" t="s">
        <v>14</v>
      </c>
      <c r="D414" s="315" t="s">
        <v>450</v>
      </c>
      <c r="E414" s="315" t="s">
        <v>451</v>
      </c>
      <c r="F414" s="315" t="s">
        <v>452</v>
      </c>
      <c r="G414" s="355">
        <v>7.5</v>
      </c>
      <c r="H414" s="315" t="s">
        <v>42</v>
      </c>
      <c r="I414" s="329">
        <v>1</v>
      </c>
      <c r="J414" s="329">
        <v>18</v>
      </c>
      <c r="K414" s="330">
        <v>4.5</v>
      </c>
      <c r="L414" s="338">
        <f t="shared" si="93"/>
        <v>8</v>
      </c>
      <c r="M414" s="339">
        <f t="shared" si="94"/>
        <v>2</v>
      </c>
      <c r="N414" s="552">
        <v>20</v>
      </c>
      <c r="O414" s="543">
        <v>1</v>
      </c>
      <c r="P414" s="544">
        <v>1</v>
      </c>
      <c r="Q414" s="310">
        <v>60</v>
      </c>
      <c r="R414" s="543">
        <v>1</v>
      </c>
      <c r="S414" s="544">
        <v>3</v>
      </c>
      <c r="T414" s="356">
        <f t="shared" si="95"/>
        <v>54</v>
      </c>
      <c r="U414" s="336">
        <f t="shared" si="96"/>
        <v>22.5</v>
      </c>
      <c r="V414" s="334">
        <f t="shared" si="97"/>
        <v>31.5</v>
      </c>
      <c r="W414" s="357">
        <f t="shared" si="98"/>
        <v>54</v>
      </c>
    </row>
    <row r="415" spans="1:28" outlineLevel="2">
      <c r="A415" s="326" t="s">
        <v>541</v>
      </c>
      <c r="B415" s="315" t="s">
        <v>34</v>
      </c>
      <c r="C415" s="315" t="s">
        <v>14</v>
      </c>
      <c r="D415" s="315" t="s">
        <v>453</v>
      </c>
      <c r="E415" s="315" t="s">
        <v>454</v>
      </c>
      <c r="F415" s="315" t="s">
        <v>455</v>
      </c>
      <c r="G415" s="355">
        <v>7.5</v>
      </c>
      <c r="H415" s="315" t="s">
        <v>42</v>
      </c>
      <c r="I415" s="329">
        <v>1</v>
      </c>
      <c r="J415" s="329">
        <v>18</v>
      </c>
      <c r="K415" s="330">
        <v>4.5</v>
      </c>
      <c r="L415" s="338">
        <f t="shared" si="93"/>
        <v>8</v>
      </c>
      <c r="M415" s="339">
        <f t="shared" si="94"/>
        <v>2</v>
      </c>
      <c r="N415" s="552">
        <v>20</v>
      </c>
      <c r="O415" s="543">
        <v>1</v>
      </c>
      <c r="P415" s="544">
        <v>1</v>
      </c>
      <c r="Q415" s="310">
        <v>60</v>
      </c>
      <c r="R415" s="543">
        <v>1</v>
      </c>
      <c r="S415" s="544">
        <v>3</v>
      </c>
      <c r="T415" s="356">
        <f t="shared" si="95"/>
        <v>54</v>
      </c>
      <c r="U415" s="336">
        <f t="shared" si="96"/>
        <v>22.5</v>
      </c>
      <c r="V415" s="334">
        <f t="shared" si="97"/>
        <v>31.5</v>
      </c>
      <c r="W415" s="357">
        <f t="shared" si="98"/>
        <v>54</v>
      </c>
    </row>
    <row r="416" spans="1:28" outlineLevel="2">
      <c r="A416" s="326" t="s">
        <v>541</v>
      </c>
      <c r="B416" s="315" t="s">
        <v>80</v>
      </c>
      <c r="C416" s="315" t="s">
        <v>43</v>
      </c>
      <c r="D416" s="315" t="s">
        <v>433</v>
      </c>
      <c r="E416" s="315" t="s">
        <v>434</v>
      </c>
      <c r="F416" s="315" t="s">
        <v>435</v>
      </c>
      <c r="G416" s="355">
        <v>6</v>
      </c>
      <c r="H416" s="315" t="s">
        <v>42</v>
      </c>
      <c r="I416" s="329">
        <v>1</v>
      </c>
      <c r="J416" s="329">
        <v>18</v>
      </c>
      <c r="K416" s="330">
        <v>0</v>
      </c>
      <c r="L416" s="338">
        <f t="shared" si="93"/>
        <v>10</v>
      </c>
      <c r="M416" s="339">
        <f t="shared" si="94"/>
        <v>0</v>
      </c>
      <c r="N416" s="552">
        <v>28</v>
      </c>
      <c r="O416" s="548">
        <v>0.5</v>
      </c>
      <c r="P416" s="544">
        <v>0</v>
      </c>
      <c r="Q416" s="552">
        <v>10</v>
      </c>
      <c r="R416" s="543">
        <v>0.25</v>
      </c>
      <c r="S416" s="544">
        <v>0</v>
      </c>
      <c r="T416" s="356">
        <f t="shared" si="95"/>
        <v>13.5</v>
      </c>
      <c r="U416" s="336">
        <f t="shared" si="96"/>
        <v>9</v>
      </c>
      <c r="V416" s="334">
        <f t="shared" si="97"/>
        <v>4.5</v>
      </c>
      <c r="W416" s="357">
        <f t="shared" si="98"/>
        <v>13.5</v>
      </c>
    </row>
    <row r="417" spans="1:27" outlineLevel="2">
      <c r="A417" s="326" t="s">
        <v>541</v>
      </c>
      <c r="B417" s="315" t="s">
        <v>80</v>
      </c>
      <c r="C417" s="315" t="s">
        <v>14</v>
      </c>
      <c r="D417" s="315" t="s">
        <v>436</v>
      </c>
      <c r="E417" s="315" t="s">
        <v>437</v>
      </c>
      <c r="F417" s="315" t="s">
        <v>438</v>
      </c>
      <c r="G417" s="355">
        <v>6</v>
      </c>
      <c r="H417" s="315" t="s">
        <v>42</v>
      </c>
      <c r="I417" s="329">
        <v>1</v>
      </c>
      <c r="J417" s="329">
        <v>15.75</v>
      </c>
      <c r="K417" s="330">
        <v>2.25</v>
      </c>
      <c r="L417" s="338">
        <f t="shared" si="93"/>
        <v>8.75</v>
      </c>
      <c r="M417" s="339">
        <f t="shared" si="94"/>
        <v>1.25</v>
      </c>
      <c r="N417" s="552">
        <v>20</v>
      </c>
      <c r="O417" s="543">
        <v>0.33</v>
      </c>
      <c r="P417" s="544">
        <v>1</v>
      </c>
      <c r="Q417" s="552">
        <v>20</v>
      </c>
      <c r="R417" s="548">
        <v>0.5</v>
      </c>
      <c r="S417" s="544">
        <v>1</v>
      </c>
      <c r="T417" s="356">
        <f t="shared" si="95"/>
        <v>17.572500000000002</v>
      </c>
      <c r="U417" s="336">
        <f t="shared" si="96"/>
        <v>7.4475000000000007</v>
      </c>
      <c r="V417" s="334">
        <f t="shared" si="97"/>
        <v>10.125</v>
      </c>
      <c r="W417" s="357">
        <f t="shared" si="98"/>
        <v>17.572500000000002</v>
      </c>
    </row>
    <row r="418" spans="1:27" outlineLevel="2">
      <c r="A418" s="326" t="s">
        <v>541</v>
      </c>
      <c r="B418" s="315" t="s">
        <v>80</v>
      </c>
      <c r="C418" s="315" t="s">
        <v>14</v>
      </c>
      <c r="D418" s="315" t="s">
        <v>439</v>
      </c>
      <c r="E418" s="315" t="s">
        <v>440</v>
      </c>
      <c r="F418" s="315" t="s">
        <v>441</v>
      </c>
      <c r="G418" s="355">
        <v>6</v>
      </c>
      <c r="H418" s="315" t="s">
        <v>42</v>
      </c>
      <c r="I418" s="329">
        <v>1</v>
      </c>
      <c r="J418" s="329">
        <v>15.75</v>
      </c>
      <c r="K418" s="330">
        <v>2.25</v>
      </c>
      <c r="L418" s="338">
        <f t="shared" si="93"/>
        <v>8.75</v>
      </c>
      <c r="M418" s="339">
        <f t="shared" si="94"/>
        <v>1.25</v>
      </c>
      <c r="N418" s="552">
        <v>20</v>
      </c>
      <c r="O418" s="543">
        <v>0.5</v>
      </c>
      <c r="P418" s="544">
        <v>1</v>
      </c>
      <c r="Q418" s="552">
        <v>20</v>
      </c>
      <c r="R418" s="548">
        <v>0.5</v>
      </c>
      <c r="S418" s="544">
        <v>1</v>
      </c>
      <c r="T418" s="356">
        <f t="shared" si="95"/>
        <v>20.25</v>
      </c>
      <c r="U418" s="336">
        <f t="shared" si="96"/>
        <v>10.125</v>
      </c>
      <c r="V418" s="334">
        <f t="shared" si="97"/>
        <v>10.125</v>
      </c>
      <c r="W418" s="357">
        <f t="shared" si="98"/>
        <v>20.25</v>
      </c>
    </row>
    <row r="419" spans="1:27" outlineLevel="2">
      <c r="A419" s="326" t="s">
        <v>541</v>
      </c>
      <c r="B419" s="315" t="s">
        <v>80</v>
      </c>
      <c r="C419" s="315" t="s">
        <v>18</v>
      </c>
      <c r="D419" s="315" t="s">
        <v>442</v>
      </c>
      <c r="E419" s="315" t="s">
        <v>443</v>
      </c>
      <c r="F419" s="315" t="s">
        <v>444</v>
      </c>
      <c r="G419" s="355">
        <v>6</v>
      </c>
      <c r="H419" s="315" t="s">
        <v>42</v>
      </c>
      <c r="I419" s="329">
        <v>1</v>
      </c>
      <c r="J419" s="329">
        <v>13.5</v>
      </c>
      <c r="K419" s="330">
        <v>4.5</v>
      </c>
      <c r="L419" s="338">
        <f t="shared" si="93"/>
        <v>7.5</v>
      </c>
      <c r="M419" s="339">
        <f t="shared" si="94"/>
        <v>2.5</v>
      </c>
      <c r="N419" s="554">
        <v>34</v>
      </c>
      <c r="O419" s="543">
        <v>0.5</v>
      </c>
      <c r="P419" s="544">
        <v>2</v>
      </c>
      <c r="Q419" s="310">
        <v>0</v>
      </c>
      <c r="R419" s="333">
        <v>0</v>
      </c>
      <c r="S419" s="334">
        <v>0</v>
      </c>
      <c r="T419" s="356">
        <f t="shared" si="95"/>
        <v>15.75</v>
      </c>
      <c r="U419" s="336">
        <f t="shared" si="96"/>
        <v>15.75</v>
      </c>
      <c r="V419" s="334">
        <f t="shared" si="97"/>
        <v>0</v>
      </c>
      <c r="W419" s="357">
        <f t="shared" si="98"/>
        <v>15.75</v>
      </c>
      <c r="X419" s="54"/>
      <c r="Y419" s="54"/>
      <c r="Z419" s="86"/>
      <c r="AA419" s="71"/>
    </row>
    <row r="420" spans="1:27" outlineLevel="2">
      <c r="A420" s="326" t="s">
        <v>541</v>
      </c>
      <c r="B420" s="315" t="s">
        <v>3</v>
      </c>
      <c r="C420" s="315" t="s">
        <v>43</v>
      </c>
      <c r="D420" s="315" t="s">
        <v>433</v>
      </c>
      <c r="E420" s="315" t="s">
        <v>434</v>
      </c>
      <c r="F420" s="315" t="s">
        <v>435</v>
      </c>
      <c r="G420" s="355">
        <v>6</v>
      </c>
      <c r="H420" s="315" t="s">
        <v>42</v>
      </c>
      <c r="I420" s="329">
        <v>1</v>
      </c>
      <c r="J420" s="329">
        <v>18</v>
      </c>
      <c r="K420" s="330">
        <v>0</v>
      </c>
      <c r="L420" s="338">
        <f t="shared" si="93"/>
        <v>10</v>
      </c>
      <c r="M420" s="339">
        <f t="shared" si="94"/>
        <v>0</v>
      </c>
      <c r="N420" s="559">
        <v>112</v>
      </c>
      <c r="O420" s="563">
        <v>2</v>
      </c>
      <c r="P420" s="544">
        <v>0</v>
      </c>
      <c r="Q420" s="552">
        <v>20</v>
      </c>
      <c r="R420" s="543">
        <v>0.5</v>
      </c>
      <c r="S420" s="544">
        <v>0</v>
      </c>
      <c r="T420" s="356">
        <f t="shared" si="95"/>
        <v>45</v>
      </c>
      <c r="U420" s="336">
        <f t="shared" si="96"/>
        <v>36</v>
      </c>
      <c r="V420" s="334">
        <f t="shared" si="97"/>
        <v>9</v>
      </c>
      <c r="W420" s="357">
        <f t="shared" si="98"/>
        <v>45</v>
      </c>
      <c r="X420" s="54"/>
      <c r="Y420" s="54"/>
      <c r="Z420" s="86"/>
      <c r="AA420" s="71"/>
    </row>
    <row r="421" spans="1:27" outlineLevel="2">
      <c r="A421" s="326" t="s">
        <v>541</v>
      </c>
      <c r="B421" s="315" t="s">
        <v>3</v>
      </c>
      <c r="C421" s="315" t="s">
        <v>43</v>
      </c>
      <c r="D421" s="315" t="s">
        <v>433</v>
      </c>
      <c r="E421" s="315" t="s">
        <v>434</v>
      </c>
      <c r="F421" s="315" t="s">
        <v>539</v>
      </c>
      <c r="G421" s="355">
        <v>6</v>
      </c>
      <c r="H421" s="315" t="s">
        <v>42</v>
      </c>
      <c r="I421" s="329">
        <v>1</v>
      </c>
      <c r="J421" s="329">
        <v>0</v>
      </c>
      <c r="K421" s="330">
        <v>2.25</v>
      </c>
      <c r="L421" s="338">
        <f t="shared" si="93"/>
        <v>0</v>
      </c>
      <c r="M421" s="339">
        <f t="shared" si="94"/>
        <v>1.25</v>
      </c>
      <c r="N421" s="552">
        <v>30</v>
      </c>
      <c r="O421" s="543">
        <v>0</v>
      </c>
      <c r="P421" s="544">
        <v>3</v>
      </c>
      <c r="Q421" s="552">
        <v>0</v>
      </c>
      <c r="R421" s="543">
        <v>0</v>
      </c>
      <c r="S421" s="544">
        <v>0</v>
      </c>
      <c r="T421" s="356">
        <f t="shared" si="95"/>
        <v>6.75</v>
      </c>
      <c r="U421" s="336">
        <f t="shared" si="96"/>
        <v>6.75</v>
      </c>
      <c r="V421" s="334">
        <f t="shared" si="97"/>
        <v>0</v>
      </c>
      <c r="W421" s="357">
        <f t="shared" si="98"/>
        <v>6.75</v>
      </c>
      <c r="X421" s="54"/>
      <c r="Y421" s="54"/>
      <c r="Z421" s="86"/>
      <c r="AA421" s="71"/>
    </row>
    <row r="422" spans="1:27" outlineLevel="2">
      <c r="A422" s="326" t="s">
        <v>541</v>
      </c>
      <c r="B422" s="315" t="s">
        <v>3</v>
      </c>
      <c r="C422" s="315" t="s">
        <v>14</v>
      </c>
      <c r="D422" s="315" t="s">
        <v>436</v>
      </c>
      <c r="E422" s="315" t="s">
        <v>437</v>
      </c>
      <c r="F422" s="315" t="s">
        <v>438</v>
      </c>
      <c r="G422" s="355">
        <v>6</v>
      </c>
      <c r="H422" s="315" t="s">
        <v>42</v>
      </c>
      <c r="I422" s="329">
        <v>1</v>
      </c>
      <c r="J422" s="329">
        <v>15.75</v>
      </c>
      <c r="K422" s="330">
        <v>2.25</v>
      </c>
      <c r="L422" s="338">
        <f t="shared" si="93"/>
        <v>8.75</v>
      </c>
      <c r="M422" s="339">
        <f t="shared" si="94"/>
        <v>1.25</v>
      </c>
      <c r="N422" s="552">
        <v>20</v>
      </c>
      <c r="O422" s="543">
        <v>0.34</v>
      </c>
      <c r="P422" s="544">
        <v>1</v>
      </c>
      <c r="Q422" s="677">
        <v>80</v>
      </c>
      <c r="R422" s="563">
        <v>1</v>
      </c>
      <c r="S422" s="674">
        <v>4</v>
      </c>
      <c r="T422" s="356">
        <f t="shared" si="95"/>
        <v>32.355000000000004</v>
      </c>
      <c r="U422" s="336">
        <f t="shared" si="96"/>
        <v>7.6050000000000004</v>
      </c>
      <c r="V422" s="334">
        <f t="shared" si="97"/>
        <v>24.75</v>
      </c>
      <c r="W422" s="357">
        <f t="shared" si="98"/>
        <v>32.355000000000004</v>
      </c>
      <c r="X422" s="54"/>
      <c r="Y422" s="54"/>
      <c r="Z422" s="86"/>
      <c r="AA422" s="71"/>
    </row>
    <row r="423" spans="1:27" outlineLevel="2">
      <c r="A423" s="326" t="s">
        <v>541</v>
      </c>
      <c r="B423" s="315" t="s">
        <v>3</v>
      </c>
      <c r="C423" s="315" t="s">
        <v>14</v>
      </c>
      <c r="D423" s="315" t="s">
        <v>439</v>
      </c>
      <c r="E423" s="315" t="s">
        <v>440</v>
      </c>
      <c r="F423" s="315" t="s">
        <v>441</v>
      </c>
      <c r="G423" s="355">
        <v>6</v>
      </c>
      <c r="H423" s="315" t="s">
        <v>42</v>
      </c>
      <c r="I423" s="329">
        <v>1</v>
      </c>
      <c r="J423" s="329">
        <v>15.75</v>
      </c>
      <c r="K423" s="330">
        <v>2.25</v>
      </c>
      <c r="L423" s="338">
        <f t="shared" si="93"/>
        <v>8.75</v>
      </c>
      <c r="M423" s="339">
        <f t="shared" si="94"/>
        <v>1.25</v>
      </c>
      <c r="N423" s="552">
        <v>40</v>
      </c>
      <c r="O423" s="543">
        <v>1</v>
      </c>
      <c r="P423" s="544">
        <v>2</v>
      </c>
      <c r="Q423" s="552">
        <v>80</v>
      </c>
      <c r="R423" s="563">
        <v>1</v>
      </c>
      <c r="S423" s="544">
        <v>4</v>
      </c>
      <c r="T423" s="356">
        <f t="shared" si="95"/>
        <v>45</v>
      </c>
      <c r="U423" s="336">
        <f t="shared" si="96"/>
        <v>20.25</v>
      </c>
      <c r="V423" s="334">
        <f t="shared" si="97"/>
        <v>24.75</v>
      </c>
      <c r="W423" s="357">
        <f t="shared" si="98"/>
        <v>45</v>
      </c>
      <c r="X423" s="54"/>
      <c r="Y423" s="54"/>
      <c r="Z423" s="86"/>
      <c r="AA423" s="71"/>
    </row>
    <row r="424" spans="1:27" outlineLevel="2">
      <c r="A424" s="326" t="s">
        <v>541</v>
      </c>
      <c r="B424" s="315" t="s">
        <v>3</v>
      </c>
      <c r="C424" s="315" t="s">
        <v>18</v>
      </c>
      <c r="D424" s="315" t="s">
        <v>442</v>
      </c>
      <c r="E424" s="315" t="s">
        <v>443</v>
      </c>
      <c r="F424" s="315" t="s">
        <v>444</v>
      </c>
      <c r="G424" s="355">
        <v>6</v>
      </c>
      <c r="H424" s="315" t="s">
        <v>42</v>
      </c>
      <c r="I424" s="329">
        <v>1</v>
      </c>
      <c r="J424" s="329">
        <v>13.5</v>
      </c>
      <c r="K424" s="330">
        <v>4.5</v>
      </c>
      <c r="L424" s="338">
        <f t="shared" si="93"/>
        <v>7.5</v>
      </c>
      <c r="M424" s="339">
        <f t="shared" si="94"/>
        <v>2.5</v>
      </c>
      <c r="N424" s="559">
        <v>80</v>
      </c>
      <c r="O424" s="543">
        <v>1.5</v>
      </c>
      <c r="P424" s="561">
        <v>4</v>
      </c>
      <c r="Q424" s="310">
        <v>0</v>
      </c>
      <c r="R424" s="333">
        <v>0</v>
      </c>
      <c r="S424" s="334">
        <v>0</v>
      </c>
      <c r="T424" s="356">
        <f t="shared" si="95"/>
        <v>38.25</v>
      </c>
      <c r="U424" s="336">
        <f t="shared" si="96"/>
        <v>38.25</v>
      </c>
      <c r="V424" s="334">
        <f t="shared" si="97"/>
        <v>0</v>
      </c>
      <c r="W424" s="357">
        <f t="shared" si="98"/>
        <v>38.25</v>
      </c>
      <c r="X424" s="54"/>
      <c r="Y424" s="54"/>
      <c r="Z424" s="86"/>
      <c r="AA424" s="71"/>
    </row>
    <row r="425" spans="1:27" outlineLevel="2">
      <c r="A425" s="326" t="s">
        <v>541</v>
      </c>
      <c r="B425" s="315" t="s">
        <v>3</v>
      </c>
      <c r="C425" s="315" t="s">
        <v>8</v>
      </c>
      <c r="D425" s="315" t="s">
        <v>29</v>
      </c>
      <c r="E425" s="315" t="s">
        <v>30</v>
      </c>
      <c r="F425" s="315" t="s">
        <v>31</v>
      </c>
      <c r="G425" s="355">
        <v>12</v>
      </c>
      <c r="H425" s="315" t="s">
        <v>32</v>
      </c>
      <c r="I425" s="329">
        <v>1</v>
      </c>
      <c r="J425" s="329">
        <f>$Y$27</f>
        <v>0.1</v>
      </c>
      <c r="K425" s="330">
        <v>0</v>
      </c>
      <c r="L425" s="338">
        <f t="shared" si="93"/>
        <v>2.7777777777777776E-2</v>
      </c>
      <c r="M425" s="339">
        <f t="shared" si="94"/>
        <v>0</v>
      </c>
      <c r="N425" s="310">
        <v>0</v>
      </c>
      <c r="O425" s="333">
        <f>N425</f>
        <v>0</v>
      </c>
      <c r="P425" s="334">
        <v>0</v>
      </c>
      <c r="Q425" s="552">
        <v>1</v>
      </c>
      <c r="R425" s="543">
        <f>Q425</f>
        <v>1</v>
      </c>
      <c r="S425" s="544">
        <v>0</v>
      </c>
      <c r="T425" s="609">
        <f t="shared" si="95"/>
        <v>0.1</v>
      </c>
      <c r="U425" s="610">
        <f t="shared" si="96"/>
        <v>0</v>
      </c>
      <c r="V425" s="544">
        <f t="shared" si="97"/>
        <v>0.1</v>
      </c>
      <c r="W425" s="357">
        <f t="shared" si="98"/>
        <v>0.1</v>
      </c>
      <c r="X425" s="54"/>
      <c r="Y425" s="54"/>
      <c r="Z425" s="86"/>
      <c r="AA425" s="71"/>
    </row>
    <row r="426" spans="1:27" outlineLevel="2">
      <c r="A426" s="326" t="s">
        <v>541</v>
      </c>
      <c r="B426" s="315" t="s">
        <v>24</v>
      </c>
      <c r="C426" s="315" t="s">
        <v>8</v>
      </c>
      <c r="D426" s="315" t="s">
        <v>25</v>
      </c>
      <c r="E426" s="315" t="s">
        <v>26</v>
      </c>
      <c r="F426" s="315" t="s">
        <v>27</v>
      </c>
      <c r="G426" s="355">
        <v>6</v>
      </c>
      <c r="H426" s="315" t="s">
        <v>28</v>
      </c>
      <c r="I426" s="329">
        <v>0</v>
      </c>
      <c r="J426" s="329">
        <f>21*I426</f>
        <v>0</v>
      </c>
      <c r="K426" s="567">
        <v>6</v>
      </c>
      <c r="L426" s="338">
        <f t="shared" si="93"/>
        <v>0</v>
      </c>
      <c r="M426" s="339">
        <f t="shared" si="94"/>
        <v>3.3333333333333335</v>
      </c>
      <c r="N426" s="310">
        <v>0</v>
      </c>
      <c r="O426" s="333">
        <v>0</v>
      </c>
      <c r="P426" s="334">
        <v>0</v>
      </c>
      <c r="Q426" s="552">
        <v>30</v>
      </c>
      <c r="R426" s="543">
        <v>0</v>
      </c>
      <c r="S426" s="544">
        <v>1</v>
      </c>
      <c r="T426" s="609">
        <f t="shared" si="95"/>
        <v>6</v>
      </c>
      <c r="U426" s="610">
        <f t="shared" si="96"/>
        <v>0</v>
      </c>
      <c r="V426" s="561">
        <f t="shared" si="97"/>
        <v>6</v>
      </c>
      <c r="W426" s="357">
        <f t="shared" si="98"/>
        <v>6</v>
      </c>
      <c r="X426" s="54"/>
      <c r="Y426" s="54"/>
      <c r="Z426" s="86"/>
      <c r="AA426" s="71"/>
    </row>
    <row r="427" spans="1:27" outlineLevel="2">
      <c r="A427" s="326" t="s">
        <v>541</v>
      </c>
      <c r="B427" s="315" t="s">
        <v>70</v>
      </c>
      <c r="C427" s="315" t="s">
        <v>43</v>
      </c>
      <c r="D427" s="315" t="s">
        <v>456</v>
      </c>
      <c r="E427" s="315" t="s">
        <v>51</v>
      </c>
      <c r="F427" s="315" t="s">
        <v>457</v>
      </c>
      <c r="G427" s="355">
        <v>5</v>
      </c>
      <c r="H427" s="315" t="s">
        <v>144</v>
      </c>
      <c r="I427" s="329">
        <v>1</v>
      </c>
      <c r="J427" s="329">
        <v>6.75</v>
      </c>
      <c r="K427" s="330">
        <v>6.75</v>
      </c>
      <c r="L427" s="338">
        <f t="shared" si="93"/>
        <v>4.5</v>
      </c>
      <c r="M427" s="339">
        <f t="shared" si="94"/>
        <v>4.5</v>
      </c>
      <c r="N427" s="552">
        <v>24</v>
      </c>
      <c r="O427" s="543">
        <v>1</v>
      </c>
      <c r="P427" s="544">
        <v>2</v>
      </c>
      <c r="Q427" s="310">
        <v>0</v>
      </c>
      <c r="R427" s="333">
        <v>0</v>
      </c>
      <c r="S427" s="334">
        <v>0</v>
      </c>
      <c r="T427" s="356">
        <f t="shared" si="95"/>
        <v>20.25</v>
      </c>
      <c r="U427" s="336">
        <f t="shared" si="96"/>
        <v>20.25</v>
      </c>
      <c r="V427" s="334">
        <f t="shared" si="97"/>
        <v>0</v>
      </c>
      <c r="W427" s="357">
        <f t="shared" si="98"/>
        <v>20.25</v>
      </c>
      <c r="X427" s="54"/>
      <c r="Y427" s="54"/>
      <c r="Z427" s="86"/>
      <c r="AA427" s="71"/>
    </row>
    <row r="428" spans="1:27" outlineLevel="1">
      <c r="A428" s="647" t="s">
        <v>1025</v>
      </c>
      <c r="B428" s="315"/>
      <c r="C428" s="315"/>
      <c r="D428" s="315"/>
      <c r="E428" s="315"/>
      <c r="F428" s="315"/>
      <c r="G428" s="355"/>
      <c r="H428" s="315"/>
      <c r="I428" s="329"/>
      <c r="J428" s="329"/>
      <c r="K428" s="330"/>
      <c r="L428" s="338"/>
      <c r="M428" s="339"/>
      <c r="N428" s="552"/>
      <c r="O428" s="543"/>
      <c r="P428" s="544"/>
      <c r="Q428" s="310"/>
      <c r="R428" s="333"/>
      <c r="S428" s="334"/>
      <c r="T428" s="356"/>
      <c r="U428" s="336">
        <f>SUBTOTAL(9,U395:U427)</f>
        <v>441</v>
      </c>
      <c r="V428" s="334">
        <f>SUBTOTAL(9,V395:V427)</f>
        <v>295.71250000000003</v>
      </c>
      <c r="W428" s="357">
        <f>SUBTOTAL(9,W395:W427)</f>
        <v>736.71249999999998</v>
      </c>
      <c r="X428" s="54"/>
      <c r="Y428" s="54"/>
      <c r="Z428" s="86"/>
      <c r="AA428" s="71"/>
    </row>
    <row r="429" spans="1:27" outlineLevel="2">
      <c r="A429" s="326" t="s">
        <v>563</v>
      </c>
      <c r="B429" s="315" t="s">
        <v>9</v>
      </c>
      <c r="C429" s="315" t="s">
        <v>97</v>
      </c>
      <c r="D429" s="315" t="s">
        <v>403</v>
      </c>
      <c r="E429" s="315" t="s">
        <v>404</v>
      </c>
      <c r="F429" s="315" t="s">
        <v>405</v>
      </c>
      <c r="G429" s="355">
        <v>6</v>
      </c>
      <c r="H429" s="315" t="s">
        <v>32</v>
      </c>
      <c r="I429" s="329">
        <v>1</v>
      </c>
      <c r="J429" s="329">
        <f>(9+$Y$30)*I429</f>
        <v>13.5</v>
      </c>
      <c r="K429" s="330">
        <v>4.5</v>
      </c>
      <c r="L429" s="338">
        <f t="shared" ref="L429:L459" si="99">J429*10/3/G429</f>
        <v>7.5</v>
      </c>
      <c r="M429" s="339">
        <f t="shared" ref="M429:M459" si="100">K429*10/3/G429</f>
        <v>2.5</v>
      </c>
      <c r="N429" s="559">
        <v>16</v>
      </c>
      <c r="O429" s="766">
        <v>0.4</v>
      </c>
      <c r="P429" s="743">
        <v>0.8</v>
      </c>
      <c r="Q429" s="310">
        <v>0</v>
      </c>
      <c r="R429" s="333">
        <v>0</v>
      </c>
      <c r="S429" s="334">
        <v>0</v>
      </c>
      <c r="T429" s="356">
        <f t="shared" ref="T429:T459" si="101">J429*(O429+R429)+K429*(P429+S429)</f>
        <v>9</v>
      </c>
      <c r="U429" s="336">
        <f t="shared" ref="U429:U459" si="102">J429*O429+K429*P429</f>
        <v>9</v>
      </c>
      <c r="V429" s="334">
        <f t="shared" ref="V429:V459" si="103">J429*R429+K429*S429</f>
        <v>0</v>
      </c>
      <c r="W429" s="357">
        <f t="shared" ref="W429:W459" si="104">T429</f>
        <v>9</v>
      </c>
    </row>
    <row r="430" spans="1:27" outlineLevel="2">
      <c r="A430" s="326" t="s">
        <v>563</v>
      </c>
      <c r="B430" s="315" t="s">
        <v>9</v>
      </c>
      <c r="C430" s="315" t="s">
        <v>97</v>
      </c>
      <c r="D430" s="315" t="s">
        <v>406</v>
      </c>
      <c r="E430" s="315" t="s">
        <v>407</v>
      </c>
      <c r="F430" s="315" t="s">
        <v>408</v>
      </c>
      <c r="G430" s="355">
        <v>6</v>
      </c>
      <c r="H430" s="315" t="s">
        <v>32</v>
      </c>
      <c r="I430" s="329">
        <v>1</v>
      </c>
      <c r="J430" s="329">
        <v>0</v>
      </c>
      <c r="K430" s="330">
        <f>13.5+$Y$30</f>
        <v>18</v>
      </c>
      <c r="L430" s="338">
        <f t="shared" si="99"/>
        <v>0</v>
      </c>
      <c r="M430" s="339">
        <f t="shared" si="100"/>
        <v>10</v>
      </c>
      <c r="N430" s="552">
        <v>8</v>
      </c>
      <c r="O430" s="543">
        <v>0</v>
      </c>
      <c r="P430" s="544">
        <v>0.4</v>
      </c>
      <c r="Q430" s="310">
        <v>0</v>
      </c>
      <c r="R430" s="764">
        <v>0</v>
      </c>
      <c r="S430" s="765">
        <v>0</v>
      </c>
      <c r="T430" s="356">
        <f t="shared" si="101"/>
        <v>7.2</v>
      </c>
      <c r="U430" s="336">
        <f t="shared" si="102"/>
        <v>7.2</v>
      </c>
      <c r="V430" s="334">
        <f t="shared" si="103"/>
        <v>0</v>
      </c>
      <c r="W430" s="357">
        <f t="shared" si="104"/>
        <v>7.2</v>
      </c>
    </row>
    <row r="431" spans="1:27" outlineLevel="2">
      <c r="A431" s="326" t="s">
        <v>563</v>
      </c>
      <c r="B431" s="315" t="s">
        <v>9</v>
      </c>
      <c r="C431" s="315" t="s">
        <v>8</v>
      </c>
      <c r="D431" s="315" t="s">
        <v>409</v>
      </c>
      <c r="E431" s="315" t="s">
        <v>410</v>
      </c>
      <c r="F431" s="315" t="s">
        <v>411</v>
      </c>
      <c r="G431" s="355">
        <v>6</v>
      </c>
      <c r="H431" s="315" t="s">
        <v>32</v>
      </c>
      <c r="I431" s="329">
        <v>1</v>
      </c>
      <c r="J431" s="329">
        <f>(9+$Y$30)*I431</f>
        <v>13.5</v>
      </c>
      <c r="K431" s="330">
        <v>4.5</v>
      </c>
      <c r="L431" s="338">
        <f t="shared" si="99"/>
        <v>7.5</v>
      </c>
      <c r="M431" s="339">
        <f t="shared" si="100"/>
        <v>2.5</v>
      </c>
      <c r="N431" s="310">
        <v>0</v>
      </c>
      <c r="O431" s="543">
        <v>0</v>
      </c>
      <c r="P431" s="544">
        <v>0</v>
      </c>
      <c r="Q431" s="559">
        <v>6</v>
      </c>
      <c r="R431" s="333">
        <v>0.2</v>
      </c>
      <c r="S431" s="334">
        <v>0.4</v>
      </c>
      <c r="T431" s="356">
        <f t="shared" si="101"/>
        <v>4.5</v>
      </c>
      <c r="U431" s="336">
        <f t="shared" si="102"/>
        <v>0</v>
      </c>
      <c r="V431" s="334">
        <f t="shared" si="103"/>
        <v>4.5</v>
      </c>
      <c r="W431" s="357">
        <f t="shared" si="104"/>
        <v>4.5</v>
      </c>
    </row>
    <row r="432" spans="1:27" outlineLevel="2">
      <c r="A432" s="578" t="s">
        <v>563</v>
      </c>
      <c r="B432" s="579" t="s">
        <v>9</v>
      </c>
      <c r="C432" s="579" t="s">
        <v>8</v>
      </c>
      <c r="D432" s="579" t="s">
        <v>412</v>
      </c>
      <c r="E432" s="579" t="s">
        <v>413</v>
      </c>
      <c r="F432" s="579" t="s">
        <v>414</v>
      </c>
      <c r="G432" s="580">
        <v>3</v>
      </c>
      <c r="H432" s="579" t="s">
        <v>32</v>
      </c>
      <c r="I432" s="581">
        <v>1</v>
      </c>
      <c r="J432" s="581">
        <v>0</v>
      </c>
      <c r="K432" s="582">
        <v>9</v>
      </c>
      <c r="L432" s="583">
        <f t="shared" si="99"/>
        <v>0</v>
      </c>
      <c r="M432" s="584">
        <f t="shared" si="100"/>
        <v>10</v>
      </c>
      <c r="N432" s="585">
        <v>0</v>
      </c>
      <c r="O432" s="586">
        <v>0</v>
      </c>
      <c r="P432" s="587">
        <v>0</v>
      </c>
      <c r="Q432" s="585">
        <v>8</v>
      </c>
      <c r="R432" s="586">
        <v>0</v>
      </c>
      <c r="S432" s="587">
        <v>0.4</v>
      </c>
      <c r="T432" s="588">
        <f t="shared" si="101"/>
        <v>3.6</v>
      </c>
      <c r="U432" s="589">
        <f t="shared" si="102"/>
        <v>0</v>
      </c>
      <c r="V432" s="587">
        <f t="shared" si="103"/>
        <v>3.6</v>
      </c>
      <c r="W432" s="590">
        <f t="shared" si="104"/>
        <v>3.6</v>
      </c>
    </row>
    <row r="433" spans="1:23" outlineLevel="2">
      <c r="A433" s="576" t="s">
        <v>563</v>
      </c>
      <c r="B433" s="315" t="s">
        <v>9</v>
      </c>
      <c r="C433" s="361" t="s">
        <v>8</v>
      </c>
      <c r="D433" s="565" t="s">
        <v>908</v>
      </c>
      <c r="E433" s="565" t="s">
        <v>909</v>
      </c>
      <c r="F433" s="565" t="s">
        <v>957</v>
      </c>
      <c r="G433" s="355">
        <v>6</v>
      </c>
      <c r="H433" s="315" t="s">
        <v>32</v>
      </c>
      <c r="I433" s="575">
        <v>0.2</v>
      </c>
      <c r="J433" s="537">
        <f>(9+$Y$30)*I433</f>
        <v>2.7</v>
      </c>
      <c r="K433" s="567">
        <f>4.5*I433</f>
        <v>0.9</v>
      </c>
      <c r="L433" s="338">
        <f t="shared" si="99"/>
        <v>1.5</v>
      </c>
      <c r="M433" s="339">
        <f t="shared" si="100"/>
        <v>0.5</v>
      </c>
      <c r="N433" s="310">
        <v>0</v>
      </c>
      <c r="O433" s="333">
        <v>0</v>
      </c>
      <c r="P433" s="334">
        <v>0</v>
      </c>
      <c r="Q433" s="559">
        <v>8</v>
      </c>
      <c r="R433" s="563">
        <v>0.2</v>
      </c>
      <c r="S433" s="561">
        <v>0.4</v>
      </c>
      <c r="T433" s="356">
        <f t="shared" si="101"/>
        <v>0.90000000000000013</v>
      </c>
      <c r="U433" s="336">
        <f t="shared" si="102"/>
        <v>0</v>
      </c>
      <c r="V433" s="334">
        <f t="shared" si="103"/>
        <v>0.90000000000000013</v>
      </c>
      <c r="W433" s="357">
        <f t="shared" si="104"/>
        <v>0.90000000000000013</v>
      </c>
    </row>
    <row r="434" spans="1:23" outlineLevel="2">
      <c r="A434" s="576" t="s">
        <v>563</v>
      </c>
      <c r="B434" s="315" t="s">
        <v>9</v>
      </c>
      <c r="C434" s="361" t="s">
        <v>8</v>
      </c>
      <c r="D434" s="565" t="s">
        <v>908</v>
      </c>
      <c r="E434" s="565" t="s">
        <v>910</v>
      </c>
      <c r="F434" s="565" t="s">
        <v>958</v>
      </c>
      <c r="G434" s="355">
        <v>6</v>
      </c>
      <c r="H434" s="315" t="s">
        <v>32</v>
      </c>
      <c r="I434" s="575">
        <v>0</v>
      </c>
      <c r="J434" s="537">
        <f>(9+$Y$30)*I434</f>
        <v>0</v>
      </c>
      <c r="K434" s="567">
        <f>4.5*I434</f>
        <v>0</v>
      </c>
      <c r="L434" s="338">
        <f t="shared" si="99"/>
        <v>0</v>
      </c>
      <c r="M434" s="339">
        <f t="shared" si="100"/>
        <v>0</v>
      </c>
      <c r="N434" s="310">
        <v>0</v>
      </c>
      <c r="O434" s="333">
        <v>0</v>
      </c>
      <c r="P434" s="334">
        <v>0</v>
      </c>
      <c r="Q434" s="559">
        <v>8</v>
      </c>
      <c r="R434" s="563">
        <v>0.2</v>
      </c>
      <c r="S434" s="561">
        <v>0.4</v>
      </c>
      <c r="T434" s="356">
        <f t="shared" si="101"/>
        <v>0</v>
      </c>
      <c r="U434" s="336">
        <f t="shared" si="102"/>
        <v>0</v>
      </c>
      <c r="V434" s="334">
        <f t="shared" si="103"/>
        <v>0</v>
      </c>
      <c r="W434" s="357">
        <f t="shared" si="104"/>
        <v>0</v>
      </c>
    </row>
    <row r="435" spans="1:23" outlineLevel="2">
      <c r="A435" s="326" t="s">
        <v>563</v>
      </c>
      <c r="B435" s="315" t="s">
        <v>75</v>
      </c>
      <c r="C435" s="315" t="s">
        <v>97</v>
      </c>
      <c r="D435" s="315" t="s">
        <v>403</v>
      </c>
      <c r="E435" s="315" t="s">
        <v>404</v>
      </c>
      <c r="F435" s="315" t="s">
        <v>405</v>
      </c>
      <c r="G435" s="355">
        <v>6</v>
      </c>
      <c r="H435" s="315" t="s">
        <v>32</v>
      </c>
      <c r="I435" s="329">
        <v>1</v>
      </c>
      <c r="J435" s="329">
        <f>(9+$Y$30)*I435</f>
        <v>13.5</v>
      </c>
      <c r="K435" s="330">
        <v>4.5</v>
      </c>
      <c r="L435" s="338">
        <f t="shared" si="99"/>
        <v>7.5</v>
      </c>
      <c r="M435" s="339">
        <f t="shared" si="100"/>
        <v>2.5</v>
      </c>
      <c r="N435" s="559">
        <v>16</v>
      </c>
      <c r="O435" s="766">
        <v>0.4</v>
      </c>
      <c r="P435" s="743">
        <v>0.8</v>
      </c>
      <c r="Q435" s="310">
        <v>0</v>
      </c>
      <c r="R435" s="333">
        <v>0</v>
      </c>
      <c r="S435" s="334">
        <v>0</v>
      </c>
      <c r="T435" s="356">
        <f t="shared" si="101"/>
        <v>9</v>
      </c>
      <c r="U435" s="336">
        <f t="shared" si="102"/>
        <v>9</v>
      </c>
      <c r="V435" s="334">
        <f t="shared" si="103"/>
        <v>0</v>
      </c>
      <c r="W435" s="357">
        <f t="shared" si="104"/>
        <v>9</v>
      </c>
    </row>
    <row r="436" spans="1:23" outlineLevel="2">
      <c r="A436" s="326" t="s">
        <v>563</v>
      </c>
      <c r="B436" s="315" t="s">
        <v>75</v>
      </c>
      <c r="C436" s="315" t="s">
        <v>97</v>
      </c>
      <c r="D436" s="315" t="s">
        <v>406</v>
      </c>
      <c r="E436" s="315" t="s">
        <v>407</v>
      </c>
      <c r="F436" s="315" t="s">
        <v>408</v>
      </c>
      <c r="G436" s="355">
        <v>6</v>
      </c>
      <c r="H436" s="315" t="s">
        <v>32</v>
      </c>
      <c r="I436" s="329">
        <v>1</v>
      </c>
      <c r="J436" s="329">
        <v>0</v>
      </c>
      <c r="K436" s="330">
        <f>13.5+$Y$30</f>
        <v>18</v>
      </c>
      <c r="L436" s="338">
        <f t="shared" si="99"/>
        <v>0</v>
      </c>
      <c r="M436" s="339">
        <f t="shared" si="100"/>
        <v>10</v>
      </c>
      <c r="N436" s="552">
        <v>8</v>
      </c>
      <c r="O436" s="543">
        <v>0</v>
      </c>
      <c r="P436" s="544">
        <v>0.4</v>
      </c>
      <c r="Q436" s="310">
        <v>0</v>
      </c>
      <c r="R436" s="333">
        <v>0</v>
      </c>
      <c r="S436" s="334">
        <v>0</v>
      </c>
      <c r="T436" s="356">
        <f t="shared" si="101"/>
        <v>7.2</v>
      </c>
      <c r="U436" s="336">
        <f t="shared" si="102"/>
        <v>7.2</v>
      </c>
      <c r="V436" s="334">
        <f t="shared" si="103"/>
        <v>0</v>
      </c>
      <c r="W436" s="357">
        <f t="shared" si="104"/>
        <v>7.2</v>
      </c>
    </row>
    <row r="437" spans="1:23" outlineLevel="2">
      <c r="A437" s="326" t="s">
        <v>563</v>
      </c>
      <c r="B437" s="315" t="s">
        <v>75</v>
      </c>
      <c r="C437" s="315" t="s">
        <v>8</v>
      </c>
      <c r="D437" s="315" t="s">
        <v>409</v>
      </c>
      <c r="E437" s="315" t="s">
        <v>410</v>
      </c>
      <c r="F437" s="315" t="s">
        <v>411</v>
      </c>
      <c r="G437" s="355">
        <v>6</v>
      </c>
      <c r="H437" s="315" t="s">
        <v>32</v>
      </c>
      <c r="I437" s="329">
        <v>1</v>
      </c>
      <c r="J437" s="329">
        <f>(9+$Y$30)*I437</f>
        <v>13.5</v>
      </c>
      <c r="K437" s="330">
        <v>4.5</v>
      </c>
      <c r="L437" s="338">
        <f t="shared" si="99"/>
        <v>7.5</v>
      </c>
      <c r="M437" s="339">
        <f t="shared" si="100"/>
        <v>2.5</v>
      </c>
      <c r="N437" s="310">
        <v>0</v>
      </c>
      <c r="O437" s="333">
        <v>0</v>
      </c>
      <c r="P437" s="334">
        <v>0</v>
      </c>
      <c r="Q437" s="559">
        <v>6</v>
      </c>
      <c r="R437" s="333">
        <v>0.2</v>
      </c>
      <c r="S437" s="334">
        <v>0.4</v>
      </c>
      <c r="T437" s="356">
        <f t="shared" si="101"/>
        <v>4.5</v>
      </c>
      <c r="U437" s="336">
        <f t="shared" si="102"/>
        <v>0</v>
      </c>
      <c r="V437" s="334">
        <f t="shared" si="103"/>
        <v>4.5</v>
      </c>
      <c r="W437" s="357">
        <f t="shared" si="104"/>
        <v>4.5</v>
      </c>
    </row>
    <row r="438" spans="1:23" outlineLevel="2">
      <c r="A438" s="578" t="s">
        <v>563</v>
      </c>
      <c r="B438" s="579" t="s">
        <v>75</v>
      </c>
      <c r="C438" s="579" t="s">
        <v>8</v>
      </c>
      <c r="D438" s="579" t="s">
        <v>412</v>
      </c>
      <c r="E438" s="579" t="s">
        <v>413</v>
      </c>
      <c r="F438" s="579" t="s">
        <v>414</v>
      </c>
      <c r="G438" s="580">
        <v>3</v>
      </c>
      <c r="H438" s="579" t="s">
        <v>32</v>
      </c>
      <c r="I438" s="581">
        <v>1</v>
      </c>
      <c r="J438" s="581">
        <v>0</v>
      </c>
      <c r="K438" s="582">
        <v>9</v>
      </c>
      <c r="L438" s="583">
        <f t="shared" si="99"/>
        <v>0</v>
      </c>
      <c r="M438" s="584">
        <f t="shared" si="100"/>
        <v>10</v>
      </c>
      <c r="N438" s="585">
        <v>0</v>
      </c>
      <c r="O438" s="586">
        <v>0</v>
      </c>
      <c r="P438" s="587">
        <v>0</v>
      </c>
      <c r="Q438" s="595">
        <v>8</v>
      </c>
      <c r="R438" s="596">
        <v>0</v>
      </c>
      <c r="S438" s="597">
        <v>0.4</v>
      </c>
      <c r="T438" s="588">
        <f t="shared" si="101"/>
        <v>3.6</v>
      </c>
      <c r="U438" s="589">
        <f t="shared" si="102"/>
        <v>0</v>
      </c>
      <c r="V438" s="587">
        <f t="shared" si="103"/>
        <v>3.6</v>
      </c>
      <c r="W438" s="590">
        <f t="shared" si="104"/>
        <v>3.6</v>
      </c>
    </row>
    <row r="439" spans="1:23" outlineLevel="2">
      <c r="A439" s="576" t="s">
        <v>563</v>
      </c>
      <c r="B439" s="315" t="s">
        <v>75</v>
      </c>
      <c r="C439" s="361" t="s">
        <v>8</v>
      </c>
      <c r="D439" s="565" t="s">
        <v>908</v>
      </c>
      <c r="E439" s="565" t="s">
        <v>909</v>
      </c>
      <c r="F439" s="565" t="s">
        <v>957</v>
      </c>
      <c r="G439" s="355">
        <v>6</v>
      </c>
      <c r="H439" s="315" t="s">
        <v>32</v>
      </c>
      <c r="I439" s="575">
        <v>0.2</v>
      </c>
      <c r="J439" s="537">
        <f>(9+$Y$30)*I439</f>
        <v>2.7</v>
      </c>
      <c r="K439" s="567">
        <f>4.5*I439</f>
        <v>0.9</v>
      </c>
      <c r="L439" s="338">
        <f t="shared" si="99"/>
        <v>1.5</v>
      </c>
      <c r="M439" s="339">
        <f t="shared" si="100"/>
        <v>0.5</v>
      </c>
      <c r="N439" s="310">
        <v>0</v>
      </c>
      <c r="O439" s="333">
        <v>0</v>
      </c>
      <c r="P439" s="334">
        <v>0</v>
      </c>
      <c r="Q439" s="559">
        <v>8</v>
      </c>
      <c r="R439" s="563">
        <v>0.2</v>
      </c>
      <c r="S439" s="561">
        <v>0.4</v>
      </c>
      <c r="T439" s="356">
        <f t="shared" si="101"/>
        <v>0.90000000000000013</v>
      </c>
      <c r="U439" s="336">
        <f t="shared" si="102"/>
        <v>0</v>
      </c>
      <c r="V439" s="334">
        <f t="shared" si="103"/>
        <v>0.90000000000000013</v>
      </c>
      <c r="W439" s="357">
        <f t="shared" si="104"/>
        <v>0.90000000000000013</v>
      </c>
    </row>
    <row r="440" spans="1:23" outlineLevel="2">
      <c r="A440" s="576" t="s">
        <v>563</v>
      </c>
      <c r="B440" s="315" t="s">
        <v>75</v>
      </c>
      <c r="C440" s="361" t="s">
        <v>8</v>
      </c>
      <c r="D440" s="565" t="s">
        <v>908</v>
      </c>
      <c r="E440" s="565" t="s">
        <v>910</v>
      </c>
      <c r="F440" s="565" t="s">
        <v>958</v>
      </c>
      <c r="G440" s="355">
        <v>6</v>
      </c>
      <c r="H440" s="315" t="s">
        <v>32</v>
      </c>
      <c r="I440" s="575">
        <v>0</v>
      </c>
      <c r="J440" s="537">
        <f>(9+$Y$30)*I440</f>
        <v>0</v>
      </c>
      <c r="K440" s="567">
        <f>4.5*I440</f>
        <v>0</v>
      </c>
      <c r="L440" s="338">
        <f t="shared" si="99"/>
        <v>0</v>
      </c>
      <c r="M440" s="339">
        <f t="shared" si="100"/>
        <v>0</v>
      </c>
      <c r="N440" s="310">
        <v>0</v>
      </c>
      <c r="O440" s="333">
        <v>0</v>
      </c>
      <c r="P440" s="334">
        <v>0</v>
      </c>
      <c r="Q440" s="559">
        <v>8</v>
      </c>
      <c r="R440" s="563">
        <v>0.2</v>
      </c>
      <c r="S440" s="561">
        <v>0.4</v>
      </c>
      <c r="T440" s="356">
        <f t="shared" si="101"/>
        <v>0</v>
      </c>
      <c r="U440" s="336">
        <f t="shared" si="102"/>
        <v>0</v>
      </c>
      <c r="V440" s="334">
        <f t="shared" si="103"/>
        <v>0</v>
      </c>
      <c r="W440" s="357">
        <f t="shared" si="104"/>
        <v>0</v>
      </c>
    </row>
    <row r="441" spans="1:23" outlineLevel="2">
      <c r="A441" s="326" t="s">
        <v>563</v>
      </c>
      <c r="B441" s="315" t="s">
        <v>34</v>
      </c>
      <c r="C441" s="315" t="s">
        <v>97</v>
      </c>
      <c r="D441" s="315" t="s">
        <v>403</v>
      </c>
      <c r="E441" s="315" t="s">
        <v>404</v>
      </c>
      <c r="F441" s="315" t="s">
        <v>405</v>
      </c>
      <c r="G441" s="355">
        <v>6</v>
      </c>
      <c r="H441" s="315" t="s">
        <v>32</v>
      </c>
      <c r="I441" s="329">
        <v>1</v>
      </c>
      <c r="J441" s="329">
        <f>(9+$Y$30)*I441</f>
        <v>13.5</v>
      </c>
      <c r="K441" s="330">
        <v>4.5</v>
      </c>
      <c r="L441" s="338">
        <f t="shared" si="99"/>
        <v>7.5</v>
      </c>
      <c r="M441" s="339">
        <f t="shared" si="100"/>
        <v>2.5</v>
      </c>
      <c r="N441" s="554">
        <v>16</v>
      </c>
      <c r="O441" s="766">
        <v>0.4</v>
      </c>
      <c r="P441" s="743">
        <v>0.8</v>
      </c>
      <c r="Q441" s="310">
        <v>0</v>
      </c>
      <c r="R441" s="333">
        <v>0</v>
      </c>
      <c r="S441" s="334">
        <v>0</v>
      </c>
      <c r="T441" s="356">
        <f t="shared" si="101"/>
        <v>9</v>
      </c>
      <c r="U441" s="336">
        <f t="shared" si="102"/>
        <v>9</v>
      </c>
      <c r="V441" s="334">
        <f t="shared" si="103"/>
        <v>0</v>
      </c>
      <c r="W441" s="357">
        <f t="shared" si="104"/>
        <v>9</v>
      </c>
    </row>
    <row r="442" spans="1:23" outlineLevel="2">
      <c r="A442" s="326" t="s">
        <v>563</v>
      </c>
      <c r="B442" s="315" t="s">
        <v>34</v>
      </c>
      <c r="C442" s="315" t="s">
        <v>97</v>
      </c>
      <c r="D442" s="315" t="s">
        <v>406</v>
      </c>
      <c r="E442" s="315" t="s">
        <v>407</v>
      </c>
      <c r="F442" s="315" t="s">
        <v>408</v>
      </c>
      <c r="G442" s="355">
        <v>6</v>
      </c>
      <c r="H442" s="315" t="s">
        <v>32</v>
      </c>
      <c r="I442" s="329">
        <v>1</v>
      </c>
      <c r="J442" s="329">
        <v>0</v>
      </c>
      <c r="K442" s="330">
        <f>13.5+$Y$30</f>
        <v>18</v>
      </c>
      <c r="L442" s="338">
        <f t="shared" si="99"/>
        <v>0</v>
      </c>
      <c r="M442" s="339">
        <f t="shared" si="100"/>
        <v>10</v>
      </c>
      <c r="N442" s="552">
        <v>8</v>
      </c>
      <c r="O442" s="543">
        <v>0</v>
      </c>
      <c r="P442" s="544">
        <v>0.4</v>
      </c>
      <c r="Q442" s="310">
        <v>0</v>
      </c>
      <c r="R442" s="333">
        <v>0</v>
      </c>
      <c r="S442" s="334">
        <v>0</v>
      </c>
      <c r="T442" s="356">
        <f t="shared" si="101"/>
        <v>7.2</v>
      </c>
      <c r="U442" s="336">
        <f t="shared" si="102"/>
        <v>7.2</v>
      </c>
      <c r="V442" s="334">
        <f t="shared" si="103"/>
        <v>0</v>
      </c>
      <c r="W442" s="357">
        <f t="shared" si="104"/>
        <v>7.2</v>
      </c>
    </row>
    <row r="443" spans="1:23" outlineLevel="2">
      <c r="A443" s="326" t="s">
        <v>563</v>
      </c>
      <c r="B443" s="315" t="s">
        <v>34</v>
      </c>
      <c r="C443" s="315" t="s">
        <v>8</v>
      </c>
      <c r="D443" s="315" t="s">
        <v>409</v>
      </c>
      <c r="E443" s="315" t="s">
        <v>410</v>
      </c>
      <c r="F443" s="315" t="s">
        <v>411</v>
      </c>
      <c r="G443" s="355">
        <v>6</v>
      </c>
      <c r="H443" s="315" t="s">
        <v>32</v>
      </c>
      <c r="I443" s="329">
        <v>1</v>
      </c>
      <c r="J443" s="329">
        <f>(9+$Y$30)*I443</f>
        <v>13.5</v>
      </c>
      <c r="K443" s="330">
        <v>4.5</v>
      </c>
      <c r="L443" s="338">
        <f t="shared" si="99"/>
        <v>7.5</v>
      </c>
      <c r="M443" s="339">
        <f t="shared" si="100"/>
        <v>2.5</v>
      </c>
      <c r="N443" s="310">
        <v>0</v>
      </c>
      <c r="O443" s="333">
        <v>0</v>
      </c>
      <c r="P443" s="334">
        <v>0</v>
      </c>
      <c r="Q443" s="554">
        <v>6</v>
      </c>
      <c r="R443" s="333">
        <v>0.2</v>
      </c>
      <c r="S443" s="334">
        <v>0.4</v>
      </c>
      <c r="T443" s="356">
        <f t="shared" si="101"/>
        <v>4.5</v>
      </c>
      <c r="U443" s="336">
        <f t="shared" si="102"/>
        <v>0</v>
      </c>
      <c r="V443" s="334">
        <f t="shared" si="103"/>
        <v>4.5</v>
      </c>
      <c r="W443" s="357">
        <f t="shared" si="104"/>
        <v>4.5</v>
      </c>
    </row>
    <row r="444" spans="1:23" outlineLevel="2">
      <c r="A444" s="578" t="s">
        <v>563</v>
      </c>
      <c r="B444" s="579" t="s">
        <v>34</v>
      </c>
      <c r="C444" s="579" t="s">
        <v>8</v>
      </c>
      <c r="D444" s="579" t="s">
        <v>412</v>
      </c>
      <c r="E444" s="579" t="s">
        <v>413</v>
      </c>
      <c r="F444" s="579" t="s">
        <v>414</v>
      </c>
      <c r="G444" s="580">
        <v>3</v>
      </c>
      <c r="H444" s="579" t="s">
        <v>32</v>
      </c>
      <c r="I444" s="581">
        <v>1</v>
      </c>
      <c r="J444" s="581">
        <v>0</v>
      </c>
      <c r="K444" s="582">
        <v>9</v>
      </c>
      <c r="L444" s="583">
        <f t="shared" si="99"/>
        <v>0</v>
      </c>
      <c r="M444" s="584">
        <f t="shared" si="100"/>
        <v>10</v>
      </c>
      <c r="N444" s="585">
        <v>0</v>
      </c>
      <c r="O444" s="586">
        <v>0</v>
      </c>
      <c r="P444" s="587">
        <v>0</v>
      </c>
      <c r="Q444" s="585">
        <v>8</v>
      </c>
      <c r="R444" s="586">
        <v>0</v>
      </c>
      <c r="S444" s="587">
        <v>0.4</v>
      </c>
      <c r="T444" s="588">
        <f t="shared" si="101"/>
        <v>3.6</v>
      </c>
      <c r="U444" s="589">
        <f t="shared" si="102"/>
        <v>0</v>
      </c>
      <c r="V444" s="587">
        <f t="shared" si="103"/>
        <v>3.6</v>
      </c>
      <c r="W444" s="590">
        <f t="shared" si="104"/>
        <v>3.6</v>
      </c>
    </row>
    <row r="445" spans="1:23" outlineLevel="2">
      <c r="A445" s="576" t="s">
        <v>563</v>
      </c>
      <c r="B445" s="315" t="s">
        <v>34</v>
      </c>
      <c r="C445" s="361" t="s">
        <v>8</v>
      </c>
      <c r="D445" s="565" t="s">
        <v>908</v>
      </c>
      <c r="E445" s="565" t="s">
        <v>909</v>
      </c>
      <c r="F445" s="565" t="s">
        <v>957</v>
      </c>
      <c r="G445" s="355">
        <v>6</v>
      </c>
      <c r="H445" s="315" t="s">
        <v>32</v>
      </c>
      <c r="I445" s="575">
        <v>0.2</v>
      </c>
      <c r="J445" s="537">
        <f>(9+$Y$30)*I445</f>
        <v>2.7</v>
      </c>
      <c r="K445" s="567">
        <f>4.5*I445</f>
        <v>0.9</v>
      </c>
      <c r="L445" s="338">
        <f t="shared" si="99"/>
        <v>1.5</v>
      </c>
      <c r="M445" s="339">
        <f t="shared" si="100"/>
        <v>0.5</v>
      </c>
      <c r="N445" s="310">
        <v>0</v>
      </c>
      <c r="O445" s="333">
        <v>0</v>
      </c>
      <c r="P445" s="334">
        <v>0</v>
      </c>
      <c r="Q445" s="559">
        <v>8</v>
      </c>
      <c r="R445" s="563">
        <v>0.2</v>
      </c>
      <c r="S445" s="561">
        <v>0.4</v>
      </c>
      <c r="T445" s="356">
        <f t="shared" si="101"/>
        <v>0.90000000000000013</v>
      </c>
      <c r="U445" s="336">
        <f t="shared" si="102"/>
        <v>0</v>
      </c>
      <c r="V445" s="334">
        <f t="shared" si="103"/>
        <v>0.90000000000000013</v>
      </c>
      <c r="W445" s="357">
        <f t="shared" si="104"/>
        <v>0.90000000000000013</v>
      </c>
    </row>
    <row r="446" spans="1:23" outlineLevel="2">
      <c r="A446" s="576" t="s">
        <v>563</v>
      </c>
      <c r="B446" s="315" t="s">
        <v>34</v>
      </c>
      <c r="C446" s="361" t="s">
        <v>8</v>
      </c>
      <c r="D446" s="565" t="s">
        <v>908</v>
      </c>
      <c r="E446" s="565" t="s">
        <v>910</v>
      </c>
      <c r="F446" s="565" t="s">
        <v>958</v>
      </c>
      <c r="G446" s="355">
        <v>6</v>
      </c>
      <c r="H446" s="315" t="s">
        <v>32</v>
      </c>
      <c r="I446" s="575">
        <v>0</v>
      </c>
      <c r="J446" s="537">
        <f>(9+$Y$30)*I446</f>
        <v>0</v>
      </c>
      <c r="K446" s="567">
        <f>4.5*I446</f>
        <v>0</v>
      </c>
      <c r="L446" s="338">
        <f t="shared" si="99"/>
        <v>0</v>
      </c>
      <c r="M446" s="339">
        <f t="shared" si="100"/>
        <v>0</v>
      </c>
      <c r="N446" s="310">
        <v>0</v>
      </c>
      <c r="O446" s="333">
        <v>0</v>
      </c>
      <c r="P446" s="334">
        <v>0</v>
      </c>
      <c r="Q446" s="559">
        <v>8</v>
      </c>
      <c r="R446" s="563">
        <v>0.2</v>
      </c>
      <c r="S446" s="561">
        <v>0.4</v>
      </c>
      <c r="T446" s="356">
        <f t="shared" si="101"/>
        <v>0</v>
      </c>
      <c r="U446" s="336">
        <f t="shared" si="102"/>
        <v>0</v>
      </c>
      <c r="V446" s="334">
        <f t="shared" si="103"/>
        <v>0</v>
      </c>
      <c r="W446" s="357">
        <f t="shared" si="104"/>
        <v>0</v>
      </c>
    </row>
    <row r="447" spans="1:23" outlineLevel="2">
      <c r="A447" s="326" t="s">
        <v>563</v>
      </c>
      <c r="B447" s="315" t="s">
        <v>80</v>
      </c>
      <c r="C447" s="315" t="s">
        <v>97</v>
      </c>
      <c r="D447" s="315" t="s">
        <v>403</v>
      </c>
      <c r="E447" s="315" t="s">
        <v>404</v>
      </c>
      <c r="F447" s="315" t="s">
        <v>405</v>
      </c>
      <c r="G447" s="355">
        <v>6</v>
      </c>
      <c r="H447" s="315" t="s">
        <v>32</v>
      </c>
      <c r="I447" s="329">
        <v>1</v>
      </c>
      <c r="J447" s="329">
        <f>(9+$Y$30)*I447</f>
        <v>13.5</v>
      </c>
      <c r="K447" s="330">
        <v>4.5</v>
      </c>
      <c r="L447" s="338">
        <f t="shared" si="99"/>
        <v>7.5</v>
      </c>
      <c r="M447" s="339">
        <f t="shared" si="100"/>
        <v>2.5</v>
      </c>
      <c r="N447" s="559">
        <v>16</v>
      </c>
      <c r="O447" s="766">
        <v>0.4</v>
      </c>
      <c r="P447" s="743">
        <v>0.8</v>
      </c>
      <c r="Q447" s="310">
        <v>0</v>
      </c>
      <c r="R447" s="333">
        <v>0</v>
      </c>
      <c r="S447" s="334">
        <v>0</v>
      </c>
      <c r="T447" s="356">
        <f t="shared" si="101"/>
        <v>9</v>
      </c>
      <c r="U447" s="336">
        <f t="shared" si="102"/>
        <v>9</v>
      </c>
      <c r="V447" s="334">
        <f t="shared" si="103"/>
        <v>0</v>
      </c>
      <c r="W447" s="357">
        <f t="shared" si="104"/>
        <v>9</v>
      </c>
    </row>
    <row r="448" spans="1:23" outlineLevel="2">
      <c r="A448" s="326" t="s">
        <v>563</v>
      </c>
      <c r="B448" s="315" t="s">
        <v>80</v>
      </c>
      <c r="C448" s="315" t="s">
        <v>97</v>
      </c>
      <c r="D448" s="315" t="s">
        <v>406</v>
      </c>
      <c r="E448" s="315" t="s">
        <v>407</v>
      </c>
      <c r="F448" s="315" t="s">
        <v>408</v>
      </c>
      <c r="G448" s="355">
        <v>6</v>
      </c>
      <c r="H448" s="315" t="s">
        <v>32</v>
      </c>
      <c r="I448" s="329">
        <v>1</v>
      </c>
      <c r="J448" s="329">
        <v>0</v>
      </c>
      <c r="K448" s="330">
        <f>13.5+$Y$30</f>
        <v>18</v>
      </c>
      <c r="L448" s="338">
        <f t="shared" si="99"/>
        <v>0</v>
      </c>
      <c r="M448" s="339">
        <f t="shared" si="100"/>
        <v>10</v>
      </c>
      <c r="N448" s="552">
        <v>8</v>
      </c>
      <c r="O448" s="543">
        <v>0</v>
      </c>
      <c r="P448" s="544">
        <v>0.4</v>
      </c>
      <c r="Q448" s="310">
        <v>0</v>
      </c>
      <c r="R448" s="333">
        <v>0</v>
      </c>
      <c r="S448" s="334">
        <v>0</v>
      </c>
      <c r="T448" s="356">
        <f t="shared" si="101"/>
        <v>7.2</v>
      </c>
      <c r="U448" s="336">
        <f t="shared" si="102"/>
        <v>7.2</v>
      </c>
      <c r="V448" s="334">
        <f t="shared" si="103"/>
        <v>0</v>
      </c>
      <c r="W448" s="357">
        <f t="shared" si="104"/>
        <v>7.2</v>
      </c>
    </row>
    <row r="449" spans="1:25" outlineLevel="2">
      <c r="A449" s="326" t="s">
        <v>563</v>
      </c>
      <c r="B449" s="315" t="s">
        <v>80</v>
      </c>
      <c r="C449" s="315" t="s">
        <v>8</v>
      </c>
      <c r="D449" s="315" t="s">
        <v>409</v>
      </c>
      <c r="E449" s="315" t="s">
        <v>410</v>
      </c>
      <c r="F449" s="315" t="s">
        <v>411</v>
      </c>
      <c r="G449" s="355">
        <v>6</v>
      </c>
      <c r="H449" s="315" t="s">
        <v>32</v>
      </c>
      <c r="I449" s="329">
        <v>1</v>
      </c>
      <c r="J449" s="329">
        <f>(9+$Y$30)*I449</f>
        <v>13.5</v>
      </c>
      <c r="K449" s="330">
        <v>4.5</v>
      </c>
      <c r="L449" s="338">
        <f t="shared" si="99"/>
        <v>7.5</v>
      </c>
      <c r="M449" s="339">
        <f t="shared" si="100"/>
        <v>2.5</v>
      </c>
      <c r="N449" s="552">
        <v>0</v>
      </c>
      <c r="O449" s="543">
        <v>0</v>
      </c>
      <c r="P449" s="544">
        <v>0</v>
      </c>
      <c r="Q449" s="559">
        <v>6</v>
      </c>
      <c r="R449" s="333">
        <v>0.2</v>
      </c>
      <c r="S449" s="334">
        <v>0.4</v>
      </c>
      <c r="T449" s="356">
        <f t="shared" si="101"/>
        <v>4.5</v>
      </c>
      <c r="U449" s="336">
        <f t="shared" si="102"/>
        <v>0</v>
      </c>
      <c r="V449" s="334">
        <f t="shared" si="103"/>
        <v>4.5</v>
      </c>
      <c r="W449" s="357">
        <f t="shared" si="104"/>
        <v>4.5</v>
      </c>
    </row>
    <row r="450" spans="1:25" outlineLevel="2">
      <c r="A450" s="578" t="s">
        <v>563</v>
      </c>
      <c r="B450" s="579" t="s">
        <v>80</v>
      </c>
      <c r="C450" s="579" t="s">
        <v>8</v>
      </c>
      <c r="D450" s="579" t="s">
        <v>412</v>
      </c>
      <c r="E450" s="579" t="s">
        <v>413</v>
      </c>
      <c r="F450" s="579" t="s">
        <v>414</v>
      </c>
      <c r="G450" s="580">
        <v>3</v>
      </c>
      <c r="H450" s="579" t="s">
        <v>32</v>
      </c>
      <c r="I450" s="581">
        <v>1</v>
      </c>
      <c r="J450" s="581">
        <v>0</v>
      </c>
      <c r="K450" s="582">
        <v>9</v>
      </c>
      <c r="L450" s="583">
        <f t="shared" si="99"/>
        <v>0</v>
      </c>
      <c r="M450" s="584">
        <f t="shared" si="100"/>
        <v>10</v>
      </c>
      <c r="N450" s="585">
        <v>0</v>
      </c>
      <c r="O450" s="586">
        <v>0</v>
      </c>
      <c r="P450" s="587">
        <v>0</v>
      </c>
      <c r="Q450" s="595">
        <v>8</v>
      </c>
      <c r="R450" s="596">
        <v>0</v>
      </c>
      <c r="S450" s="597">
        <v>0.4</v>
      </c>
      <c r="T450" s="588">
        <f t="shared" si="101"/>
        <v>3.6</v>
      </c>
      <c r="U450" s="589">
        <f t="shared" si="102"/>
        <v>0</v>
      </c>
      <c r="V450" s="587">
        <f t="shared" si="103"/>
        <v>3.6</v>
      </c>
      <c r="W450" s="590">
        <f t="shared" si="104"/>
        <v>3.6</v>
      </c>
    </row>
    <row r="451" spans="1:25" outlineLevel="2">
      <c r="A451" s="576" t="s">
        <v>563</v>
      </c>
      <c r="B451" s="315" t="s">
        <v>80</v>
      </c>
      <c r="C451" s="361" t="s">
        <v>8</v>
      </c>
      <c r="D451" s="565" t="s">
        <v>908</v>
      </c>
      <c r="E451" s="565" t="s">
        <v>909</v>
      </c>
      <c r="F451" s="565" t="s">
        <v>957</v>
      </c>
      <c r="G451" s="355">
        <v>6</v>
      </c>
      <c r="H451" s="315" t="s">
        <v>32</v>
      </c>
      <c r="I451" s="575">
        <v>0.2</v>
      </c>
      <c r="J451" s="537">
        <f>(9+$Y$30)*I451</f>
        <v>2.7</v>
      </c>
      <c r="K451" s="567">
        <f>4.5*I451</f>
        <v>0.9</v>
      </c>
      <c r="L451" s="338">
        <f t="shared" si="99"/>
        <v>1.5</v>
      </c>
      <c r="M451" s="339">
        <f t="shared" si="100"/>
        <v>0.5</v>
      </c>
      <c r="N451" s="310">
        <v>0</v>
      </c>
      <c r="O451" s="333">
        <v>0</v>
      </c>
      <c r="P451" s="334">
        <v>0</v>
      </c>
      <c r="Q451" s="559">
        <v>8</v>
      </c>
      <c r="R451" s="563">
        <v>0.2</v>
      </c>
      <c r="S451" s="561">
        <v>0.4</v>
      </c>
      <c r="T451" s="356">
        <f t="shared" si="101"/>
        <v>0.90000000000000013</v>
      </c>
      <c r="U451" s="336">
        <f t="shared" si="102"/>
        <v>0</v>
      </c>
      <c r="V451" s="334">
        <f t="shared" si="103"/>
        <v>0.90000000000000013</v>
      </c>
      <c r="W451" s="357">
        <f t="shared" si="104"/>
        <v>0.90000000000000013</v>
      </c>
    </row>
    <row r="452" spans="1:25" outlineLevel="2">
      <c r="A452" s="576" t="s">
        <v>563</v>
      </c>
      <c r="B452" s="315" t="s">
        <v>80</v>
      </c>
      <c r="C452" s="361" t="s">
        <v>8</v>
      </c>
      <c r="D452" s="565" t="s">
        <v>908</v>
      </c>
      <c r="E452" s="565" t="s">
        <v>910</v>
      </c>
      <c r="F452" s="565" t="s">
        <v>958</v>
      </c>
      <c r="G452" s="355">
        <v>6</v>
      </c>
      <c r="H452" s="315" t="s">
        <v>32</v>
      </c>
      <c r="I452" s="575">
        <v>0</v>
      </c>
      <c r="J452" s="537">
        <f>(9+$Y$30)*I452</f>
        <v>0</v>
      </c>
      <c r="K452" s="567">
        <f>4.5*I452</f>
        <v>0</v>
      </c>
      <c r="L452" s="338">
        <f t="shared" si="99"/>
        <v>0</v>
      </c>
      <c r="M452" s="339">
        <f t="shared" si="100"/>
        <v>0</v>
      </c>
      <c r="N452" s="310">
        <v>0</v>
      </c>
      <c r="O452" s="333">
        <v>0</v>
      </c>
      <c r="P452" s="334">
        <v>0</v>
      </c>
      <c r="Q452" s="559">
        <v>8</v>
      </c>
      <c r="R452" s="563">
        <v>0.2</v>
      </c>
      <c r="S452" s="561">
        <v>0.4</v>
      </c>
      <c r="T452" s="356">
        <f t="shared" si="101"/>
        <v>0</v>
      </c>
      <c r="U452" s="336">
        <f t="shared" si="102"/>
        <v>0</v>
      </c>
      <c r="V452" s="334">
        <f t="shared" si="103"/>
        <v>0</v>
      </c>
      <c r="W452" s="357">
        <f t="shared" si="104"/>
        <v>0</v>
      </c>
    </row>
    <row r="453" spans="1:25" outlineLevel="2">
      <c r="A453" s="326" t="s">
        <v>563</v>
      </c>
      <c r="B453" s="315" t="s">
        <v>3</v>
      </c>
      <c r="C453" s="315" t="s">
        <v>97</v>
      </c>
      <c r="D453" s="315" t="s">
        <v>403</v>
      </c>
      <c r="E453" s="315" t="s">
        <v>404</v>
      </c>
      <c r="F453" s="315" t="s">
        <v>405</v>
      </c>
      <c r="G453" s="355">
        <v>6</v>
      </c>
      <c r="H453" s="315" t="s">
        <v>32</v>
      </c>
      <c r="I453" s="329">
        <v>1</v>
      </c>
      <c r="J453" s="329">
        <f>(9+$Y$30)*I453</f>
        <v>13.5</v>
      </c>
      <c r="K453" s="330">
        <v>4.5</v>
      </c>
      <c r="L453" s="338">
        <f t="shared" si="99"/>
        <v>7.5</v>
      </c>
      <c r="M453" s="339">
        <f t="shared" si="100"/>
        <v>2.5</v>
      </c>
      <c r="N453" s="559">
        <v>16</v>
      </c>
      <c r="O453" s="766">
        <v>0.4</v>
      </c>
      <c r="P453" s="743">
        <v>0.8</v>
      </c>
      <c r="Q453" s="310">
        <v>0</v>
      </c>
      <c r="R453" s="333">
        <v>0</v>
      </c>
      <c r="S453" s="334">
        <v>0</v>
      </c>
      <c r="T453" s="356">
        <f t="shared" si="101"/>
        <v>9</v>
      </c>
      <c r="U453" s="336">
        <f t="shared" si="102"/>
        <v>9</v>
      </c>
      <c r="V453" s="334">
        <f t="shared" si="103"/>
        <v>0</v>
      </c>
      <c r="W453" s="357">
        <f t="shared" si="104"/>
        <v>9</v>
      </c>
    </row>
    <row r="454" spans="1:25" outlineLevel="2">
      <c r="A454" s="326" t="s">
        <v>563</v>
      </c>
      <c r="B454" s="315" t="s">
        <v>3</v>
      </c>
      <c r="C454" s="315" t="s">
        <v>97</v>
      </c>
      <c r="D454" s="315" t="s">
        <v>406</v>
      </c>
      <c r="E454" s="315" t="s">
        <v>407</v>
      </c>
      <c r="F454" s="315" t="s">
        <v>408</v>
      </c>
      <c r="G454" s="355">
        <v>6</v>
      </c>
      <c r="H454" s="315" t="s">
        <v>32</v>
      </c>
      <c r="I454" s="329">
        <v>1</v>
      </c>
      <c r="J454" s="329">
        <v>0</v>
      </c>
      <c r="K454" s="330">
        <f>13.5+$Y$30</f>
        <v>18</v>
      </c>
      <c r="L454" s="338">
        <f t="shared" si="99"/>
        <v>0</v>
      </c>
      <c r="M454" s="339">
        <f t="shared" si="100"/>
        <v>10</v>
      </c>
      <c r="N454" s="552">
        <v>8</v>
      </c>
      <c r="O454" s="543">
        <v>0</v>
      </c>
      <c r="P454" s="544">
        <v>0.4</v>
      </c>
      <c r="Q454" s="310">
        <v>0</v>
      </c>
      <c r="R454" s="333">
        <v>0</v>
      </c>
      <c r="S454" s="334">
        <v>0</v>
      </c>
      <c r="T454" s="356">
        <f t="shared" si="101"/>
        <v>7.2</v>
      </c>
      <c r="U454" s="336">
        <f t="shared" si="102"/>
        <v>7.2</v>
      </c>
      <c r="V454" s="334">
        <f t="shared" si="103"/>
        <v>0</v>
      </c>
      <c r="W454" s="357">
        <f t="shared" si="104"/>
        <v>7.2</v>
      </c>
    </row>
    <row r="455" spans="1:25" outlineLevel="2">
      <c r="A455" s="326" t="s">
        <v>563</v>
      </c>
      <c r="B455" s="315" t="s">
        <v>3</v>
      </c>
      <c r="C455" s="315" t="s">
        <v>8</v>
      </c>
      <c r="D455" s="315" t="s">
        <v>409</v>
      </c>
      <c r="E455" s="315" t="s">
        <v>410</v>
      </c>
      <c r="F455" s="315" t="s">
        <v>411</v>
      </c>
      <c r="G455" s="355">
        <v>6</v>
      </c>
      <c r="H455" s="315" t="s">
        <v>32</v>
      </c>
      <c r="I455" s="329">
        <v>1</v>
      </c>
      <c r="J455" s="329">
        <f>(9+$Y$30)*I455</f>
        <v>13.5</v>
      </c>
      <c r="K455" s="330">
        <v>4.5</v>
      </c>
      <c r="L455" s="338">
        <f t="shared" si="99"/>
        <v>7.5</v>
      </c>
      <c r="M455" s="339">
        <f t="shared" si="100"/>
        <v>2.5</v>
      </c>
      <c r="N455" s="310">
        <v>0</v>
      </c>
      <c r="O455" s="333">
        <v>0</v>
      </c>
      <c r="P455" s="334">
        <v>0</v>
      </c>
      <c r="Q455" s="559">
        <v>6</v>
      </c>
      <c r="R455" s="333">
        <v>0.2</v>
      </c>
      <c r="S455" s="334">
        <v>0.4</v>
      </c>
      <c r="T455" s="356">
        <f t="shared" si="101"/>
        <v>4.5</v>
      </c>
      <c r="U455" s="336">
        <f t="shared" si="102"/>
        <v>0</v>
      </c>
      <c r="V455" s="334">
        <f t="shared" si="103"/>
        <v>4.5</v>
      </c>
      <c r="W455" s="357">
        <f t="shared" si="104"/>
        <v>4.5</v>
      </c>
    </row>
    <row r="456" spans="1:25" outlineLevel="2">
      <c r="A456" s="578" t="s">
        <v>563</v>
      </c>
      <c r="B456" s="579" t="s">
        <v>3</v>
      </c>
      <c r="C456" s="579" t="s">
        <v>8</v>
      </c>
      <c r="D456" s="579" t="s">
        <v>412</v>
      </c>
      <c r="E456" s="579" t="s">
        <v>413</v>
      </c>
      <c r="F456" s="579" t="s">
        <v>414</v>
      </c>
      <c r="G456" s="580">
        <v>3</v>
      </c>
      <c r="H456" s="579" t="s">
        <v>32</v>
      </c>
      <c r="I456" s="581">
        <v>1</v>
      </c>
      <c r="J456" s="581">
        <v>0</v>
      </c>
      <c r="K456" s="582">
        <v>9</v>
      </c>
      <c r="L456" s="583">
        <f t="shared" si="99"/>
        <v>0</v>
      </c>
      <c r="M456" s="584">
        <f t="shared" si="100"/>
        <v>10</v>
      </c>
      <c r="N456" s="585">
        <v>0</v>
      </c>
      <c r="O456" s="586">
        <v>0</v>
      </c>
      <c r="P456" s="587">
        <v>0</v>
      </c>
      <c r="Q456" s="595">
        <v>8</v>
      </c>
      <c r="R456" s="596">
        <v>0</v>
      </c>
      <c r="S456" s="597">
        <v>0.4</v>
      </c>
      <c r="T456" s="588">
        <f t="shared" si="101"/>
        <v>3.6</v>
      </c>
      <c r="U456" s="589">
        <f t="shared" si="102"/>
        <v>0</v>
      </c>
      <c r="V456" s="587">
        <f t="shared" si="103"/>
        <v>3.6</v>
      </c>
      <c r="W456" s="590">
        <f t="shared" si="104"/>
        <v>3.6</v>
      </c>
    </row>
    <row r="457" spans="1:25" outlineLevel="2">
      <c r="A457" s="576" t="s">
        <v>563</v>
      </c>
      <c r="B457" s="315" t="s">
        <v>3</v>
      </c>
      <c r="C457" s="361" t="s">
        <v>8</v>
      </c>
      <c r="D457" s="565" t="s">
        <v>908</v>
      </c>
      <c r="E457" s="565" t="s">
        <v>909</v>
      </c>
      <c r="F457" s="565" t="s">
        <v>957</v>
      </c>
      <c r="G457" s="355">
        <v>6</v>
      </c>
      <c r="H457" s="315" t="s">
        <v>32</v>
      </c>
      <c r="I457" s="575">
        <v>0.2</v>
      </c>
      <c r="J457" s="537">
        <f>(9+$Y$30)*I457</f>
        <v>2.7</v>
      </c>
      <c r="K457" s="567">
        <f>4.5*I457</f>
        <v>0.9</v>
      </c>
      <c r="L457" s="338">
        <f t="shared" si="99"/>
        <v>1.5</v>
      </c>
      <c r="M457" s="339">
        <f t="shared" si="100"/>
        <v>0.5</v>
      </c>
      <c r="N457" s="310">
        <v>0</v>
      </c>
      <c r="O457" s="333">
        <v>0</v>
      </c>
      <c r="P457" s="334">
        <v>0</v>
      </c>
      <c r="Q457" s="559">
        <v>8</v>
      </c>
      <c r="R457" s="563">
        <v>0.2</v>
      </c>
      <c r="S457" s="561">
        <v>0.4</v>
      </c>
      <c r="T457" s="356">
        <f t="shared" si="101"/>
        <v>0.90000000000000013</v>
      </c>
      <c r="U457" s="336">
        <f t="shared" si="102"/>
        <v>0</v>
      </c>
      <c r="V457" s="334">
        <f t="shared" si="103"/>
        <v>0.90000000000000013</v>
      </c>
      <c r="W457" s="357">
        <f t="shared" si="104"/>
        <v>0.90000000000000013</v>
      </c>
    </row>
    <row r="458" spans="1:25" outlineLevel="2">
      <c r="A458" s="576" t="s">
        <v>563</v>
      </c>
      <c r="B458" s="315" t="s">
        <v>3</v>
      </c>
      <c r="C458" s="361" t="s">
        <v>8</v>
      </c>
      <c r="D458" s="565" t="s">
        <v>908</v>
      </c>
      <c r="E458" s="565" t="s">
        <v>910</v>
      </c>
      <c r="F458" s="565" t="s">
        <v>958</v>
      </c>
      <c r="G458" s="355">
        <v>6</v>
      </c>
      <c r="H458" s="315" t="s">
        <v>32</v>
      </c>
      <c r="I458" s="575">
        <v>0</v>
      </c>
      <c r="J458" s="537">
        <f>(9+$Y$30)*I458</f>
        <v>0</v>
      </c>
      <c r="K458" s="567">
        <f>4.5*I458</f>
        <v>0</v>
      </c>
      <c r="L458" s="338">
        <f t="shared" si="99"/>
        <v>0</v>
      </c>
      <c r="M458" s="339">
        <f t="shared" si="100"/>
        <v>0</v>
      </c>
      <c r="N458" s="310">
        <v>0</v>
      </c>
      <c r="O458" s="333">
        <v>0</v>
      </c>
      <c r="P458" s="334">
        <v>0</v>
      </c>
      <c r="Q458" s="559">
        <v>8</v>
      </c>
      <c r="R458" s="563">
        <v>0.2</v>
      </c>
      <c r="S458" s="561">
        <v>0.4</v>
      </c>
      <c r="T458" s="356">
        <f t="shared" si="101"/>
        <v>0</v>
      </c>
      <c r="U458" s="336">
        <f t="shared" si="102"/>
        <v>0</v>
      </c>
      <c r="V458" s="334">
        <f t="shared" si="103"/>
        <v>0</v>
      </c>
      <c r="W458" s="357">
        <f t="shared" si="104"/>
        <v>0</v>
      </c>
    </row>
    <row r="459" spans="1:25" ht="14.25" outlineLevel="2">
      <c r="A459" s="326" t="s">
        <v>563</v>
      </c>
      <c r="B459" s="315" t="s">
        <v>24</v>
      </c>
      <c r="C459" s="315" t="s">
        <v>8</v>
      </c>
      <c r="D459" s="315" t="s">
        <v>25</v>
      </c>
      <c r="E459" s="315" t="s">
        <v>26</v>
      </c>
      <c r="F459" s="315" t="s">
        <v>27</v>
      </c>
      <c r="G459" s="355">
        <v>6</v>
      </c>
      <c r="H459" s="315" t="s">
        <v>28</v>
      </c>
      <c r="I459" s="329">
        <v>0</v>
      </c>
      <c r="J459" s="329">
        <f>21*I459</f>
        <v>0</v>
      </c>
      <c r="K459" s="567">
        <v>12</v>
      </c>
      <c r="L459" s="338">
        <f t="shared" si="99"/>
        <v>0</v>
      </c>
      <c r="M459" s="339">
        <f t="shared" si="100"/>
        <v>6.666666666666667</v>
      </c>
      <c r="N459" s="310">
        <v>0</v>
      </c>
      <c r="O459" s="333">
        <v>0</v>
      </c>
      <c r="P459" s="334">
        <v>0</v>
      </c>
      <c r="Q459" s="552">
        <v>30</v>
      </c>
      <c r="R459" s="543">
        <v>0</v>
      </c>
      <c r="S459" s="544">
        <v>1</v>
      </c>
      <c r="T459" s="609">
        <f t="shared" si="101"/>
        <v>12</v>
      </c>
      <c r="U459" s="610">
        <f t="shared" si="102"/>
        <v>0</v>
      </c>
      <c r="V459" s="561">
        <f t="shared" si="103"/>
        <v>12</v>
      </c>
      <c r="W459" s="357">
        <f t="shared" si="104"/>
        <v>12</v>
      </c>
      <c r="X459" s="611"/>
      <c r="Y459" s="41"/>
    </row>
    <row r="460" spans="1:25" ht="14.25" outlineLevel="1">
      <c r="A460" s="654" t="s">
        <v>1026</v>
      </c>
      <c r="B460" s="363"/>
      <c r="C460" s="363"/>
      <c r="D460" s="363"/>
      <c r="E460" s="363"/>
      <c r="F460" s="363"/>
      <c r="G460" s="364"/>
      <c r="H460" s="363"/>
      <c r="I460" s="365"/>
      <c r="J460" s="365"/>
      <c r="K460" s="411"/>
      <c r="L460" s="365"/>
      <c r="M460" s="365"/>
      <c r="N460" s="366"/>
      <c r="O460" s="367"/>
      <c r="P460" s="367"/>
      <c r="Q460" s="652"/>
      <c r="R460" s="653"/>
      <c r="S460" s="653"/>
      <c r="T460" s="421"/>
      <c r="U460" s="653">
        <f>SUBTOTAL(9,U429:U459)</f>
        <v>81</v>
      </c>
      <c r="V460" s="648">
        <f>SUBTOTAL(9,V429:V459)</f>
        <v>57</v>
      </c>
      <c r="W460" s="369">
        <f>SUBTOTAL(9,W429:W459)</f>
        <v>138</v>
      </c>
      <c r="X460" s="611"/>
      <c r="Y460" s="41"/>
    </row>
    <row r="461" spans="1:25" ht="14.25" outlineLevel="1">
      <c r="A461" s="362"/>
      <c r="B461" s="363"/>
      <c r="C461" s="363"/>
      <c r="D461" s="363"/>
      <c r="E461" s="363"/>
      <c r="F461" s="363"/>
      <c r="G461" s="364"/>
      <c r="H461" s="363"/>
      <c r="I461" s="365"/>
      <c r="J461" s="365"/>
      <c r="K461" s="365"/>
      <c r="L461" s="365"/>
      <c r="M461" s="365"/>
      <c r="N461" s="366"/>
      <c r="O461" s="367"/>
      <c r="P461" s="367"/>
      <c r="Q461" s="366"/>
      <c r="R461" s="367"/>
      <c r="S461" s="367"/>
      <c r="T461" s="368"/>
      <c r="U461" s="367"/>
      <c r="V461" s="367"/>
      <c r="W461" s="369">
        <f>SUBTOTAL(9,W2:W459)</f>
        <v>7503.0075000000033</v>
      </c>
      <c r="X461" s="611"/>
      <c r="Y461" s="41"/>
    </row>
    <row r="462" spans="1:25" ht="14.25" outlineLevel="1">
      <c r="A462" s="362"/>
      <c r="B462" s="363"/>
      <c r="C462" s="363"/>
      <c r="D462" s="363" t="s">
        <v>502</v>
      </c>
      <c r="E462" s="363" t="s">
        <v>495</v>
      </c>
      <c r="F462" s="370"/>
      <c r="G462" s="364"/>
      <c r="H462" s="363"/>
      <c r="I462" s="365"/>
      <c r="J462" s="365"/>
      <c r="K462" s="365"/>
      <c r="L462" s="365"/>
      <c r="M462" s="365"/>
      <c r="N462" s="366"/>
      <c r="O462" s="367"/>
      <c r="P462" s="367"/>
      <c r="Q462" s="366"/>
      <c r="R462" s="367"/>
      <c r="S462" s="367"/>
      <c r="T462" s="368"/>
      <c r="U462" s="367"/>
      <c r="V462" s="367"/>
      <c r="W462" s="369"/>
      <c r="X462" s="611"/>
      <c r="Y462" s="41"/>
    </row>
    <row r="463" spans="1:25" ht="14.25" outlineLevel="1">
      <c r="A463" s="362"/>
      <c r="B463" s="363"/>
      <c r="C463" s="363"/>
      <c r="D463" s="363" t="s">
        <v>9</v>
      </c>
      <c r="E463" s="363" t="s">
        <v>496</v>
      </c>
      <c r="F463" s="370"/>
      <c r="G463" s="364"/>
      <c r="H463" s="363"/>
      <c r="I463" s="365"/>
      <c r="J463" s="365"/>
      <c r="K463" s="365"/>
      <c r="L463" s="365"/>
      <c r="M463" s="365"/>
      <c r="N463" s="366"/>
      <c r="O463" s="367"/>
      <c r="P463" s="367"/>
      <c r="Q463" s="366"/>
      <c r="R463" s="367"/>
      <c r="S463" s="367"/>
      <c r="T463" s="368"/>
      <c r="U463" s="367"/>
      <c r="V463" s="367"/>
      <c r="W463" s="369"/>
      <c r="X463" s="611"/>
    </row>
    <row r="464" spans="1:25" ht="14.25" outlineLevel="1">
      <c r="A464" s="363"/>
      <c r="B464" s="363"/>
      <c r="C464" s="363"/>
      <c r="D464" s="363" t="s">
        <v>75</v>
      </c>
      <c r="E464" s="363" t="s">
        <v>497</v>
      </c>
      <c r="F464" s="370"/>
      <c r="G464" s="364"/>
      <c r="H464" s="363"/>
      <c r="I464" s="365"/>
      <c r="J464" s="365"/>
      <c r="K464" s="365"/>
      <c r="L464" s="365"/>
      <c r="M464" s="365"/>
      <c r="N464" s="366"/>
      <c r="O464" s="367"/>
      <c r="P464" s="367"/>
      <c r="Q464" s="366"/>
      <c r="R464" s="367"/>
      <c r="S464" s="367"/>
      <c r="T464" s="368"/>
      <c r="U464" s="367"/>
      <c r="V464" s="367"/>
      <c r="W464" s="369"/>
      <c r="X464" s="611"/>
      <c r="Y464" s="41"/>
    </row>
    <row r="465" spans="1:27" ht="14.25" outlineLevel="1">
      <c r="A465" s="363"/>
      <c r="B465" s="363"/>
      <c r="C465" s="363"/>
      <c r="D465" s="363" t="s">
        <v>34</v>
      </c>
      <c r="E465" s="363" t="s">
        <v>498</v>
      </c>
      <c r="F465" s="370"/>
      <c r="G465" s="364"/>
      <c r="H465" s="363"/>
      <c r="I465" s="365"/>
      <c r="J465" s="365"/>
      <c r="K465" s="365"/>
      <c r="L465" s="365"/>
      <c r="M465" s="365"/>
      <c r="N465" s="366"/>
      <c r="O465" s="367"/>
      <c r="P465" s="367"/>
      <c r="Q465" s="366"/>
      <c r="R465" s="367"/>
      <c r="S465" s="367"/>
      <c r="T465" s="368"/>
      <c r="U465" s="367"/>
      <c r="V465" s="367"/>
      <c r="W465" s="371"/>
      <c r="X465" s="611"/>
      <c r="Y465" s="41"/>
    </row>
    <row r="466" spans="1:27" ht="14.25" outlineLevel="1">
      <c r="A466" s="363"/>
      <c r="B466" s="363"/>
      <c r="C466" s="363"/>
      <c r="D466" s="363" t="s">
        <v>80</v>
      </c>
      <c r="E466" s="363" t="s">
        <v>499</v>
      </c>
      <c r="F466" s="370"/>
      <c r="G466" s="364"/>
      <c r="H466" s="363"/>
      <c r="I466" s="365"/>
      <c r="J466" s="365"/>
      <c r="K466" s="95"/>
      <c r="L466" s="95"/>
      <c r="M466" s="95"/>
      <c r="N466" s="372"/>
      <c r="O466" s="373"/>
      <c r="P466" s="374"/>
      <c r="Q466" s="372"/>
      <c r="R466" s="96"/>
      <c r="S466" s="96"/>
      <c r="T466" s="374"/>
      <c r="U466" s="96"/>
      <c r="V466" s="95"/>
      <c r="W466" s="375"/>
      <c r="X466" s="611"/>
      <c r="Y466" s="41"/>
    </row>
    <row r="467" spans="1:27" ht="14.25" outlineLevel="1">
      <c r="A467" s="363"/>
      <c r="B467" s="363"/>
      <c r="C467" s="363"/>
      <c r="D467" s="363" t="s">
        <v>3</v>
      </c>
      <c r="E467" s="363" t="s">
        <v>500</v>
      </c>
      <c r="F467" s="370"/>
      <c r="G467" s="364"/>
      <c r="H467" s="363"/>
      <c r="I467" s="365"/>
      <c r="J467" s="365"/>
      <c r="K467" s="95"/>
      <c r="L467" s="95"/>
      <c r="M467" s="95"/>
      <c r="N467" s="372"/>
      <c r="O467" s="95"/>
      <c r="P467" s="374"/>
      <c r="Q467" s="372"/>
      <c r="R467" s="96"/>
      <c r="S467" s="96"/>
      <c r="T467" s="374"/>
      <c r="U467" s="96"/>
      <c r="V467" s="95"/>
      <c r="W467" s="375"/>
      <c r="X467" s="93"/>
      <c r="Y467" s="41"/>
      <c r="AA467" s="32"/>
    </row>
    <row r="468" spans="1:27" ht="14.25" outlineLevel="1">
      <c r="A468" s="363"/>
      <c r="B468" s="363"/>
      <c r="C468" s="363"/>
      <c r="D468" s="363" t="s">
        <v>70</v>
      </c>
      <c r="E468" s="363" t="s">
        <v>501</v>
      </c>
      <c r="F468" s="370"/>
      <c r="G468" s="364"/>
      <c r="H468" s="363"/>
      <c r="I468" s="365"/>
      <c r="J468" s="365"/>
      <c r="K468" s="95"/>
      <c r="L468" s="95"/>
      <c r="M468" s="95"/>
      <c r="N468" s="372"/>
      <c r="O468" s="95"/>
      <c r="P468" s="374"/>
      <c r="Q468" s="372"/>
      <c r="R468" s="96"/>
      <c r="S468" s="96"/>
      <c r="T468" s="374"/>
      <c r="U468" s="367"/>
      <c r="V468" s="96"/>
      <c r="W468" s="375"/>
      <c r="X468" s="611"/>
      <c r="Y468" s="41"/>
      <c r="AA468" s="32"/>
    </row>
    <row r="469" spans="1:27" ht="15" outlineLevel="1">
      <c r="A469" s="363"/>
      <c r="B469" s="363"/>
      <c r="C469" s="363"/>
      <c r="D469" s="363" t="s">
        <v>564</v>
      </c>
      <c r="E469" s="363" t="s">
        <v>575</v>
      </c>
      <c r="F469" s="370"/>
      <c r="G469" s="364"/>
      <c r="H469" s="363"/>
      <c r="I469" s="365"/>
      <c r="J469" s="365"/>
      <c r="K469" s="95"/>
      <c r="L469" s="95"/>
      <c r="M469" s="95"/>
      <c r="N469" s="372"/>
      <c r="O469" s="95"/>
      <c r="P469" s="374"/>
      <c r="Q469" s="372"/>
      <c r="R469" s="96"/>
      <c r="S469" s="96"/>
      <c r="T469" s="374"/>
      <c r="U469" s="96"/>
      <c r="V469" s="95"/>
      <c r="W469" s="375"/>
      <c r="X469" s="94"/>
      <c r="AA469" s="32"/>
    </row>
    <row r="470" spans="1:27" ht="14.25" outlineLevel="1">
      <c r="A470" s="363"/>
      <c r="B470" s="363"/>
      <c r="C470" s="363"/>
      <c r="D470" s="363" t="s">
        <v>24</v>
      </c>
      <c r="E470" s="363" t="s">
        <v>601</v>
      </c>
      <c r="F470" s="370"/>
      <c r="G470" s="364"/>
      <c r="H470" s="363"/>
      <c r="I470" s="365"/>
      <c r="J470" s="365"/>
      <c r="K470" s="365"/>
      <c r="L470" s="95"/>
      <c r="M470" s="95"/>
      <c r="N470" s="372"/>
      <c r="O470" s="95"/>
      <c r="P470" s="96"/>
      <c r="Q470" s="372"/>
      <c r="R470" s="96"/>
      <c r="S470" s="96"/>
      <c r="T470" s="374"/>
      <c r="U470" s="96"/>
      <c r="V470" s="95"/>
      <c r="W470" s="375"/>
      <c r="X470" s="612"/>
    </row>
    <row r="471" spans="1:27" ht="14.25" outlineLevel="1">
      <c r="A471" s="363"/>
      <c r="B471" s="363"/>
      <c r="C471" s="363"/>
      <c r="D471" s="363"/>
      <c r="E471" s="363"/>
      <c r="F471" s="370"/>
      <c r="G471" s="364"/>
      <c r="H471" s="363"/>
      <c r="I471" s="365"/>
      <c r="J471" s="365"/>
      <c r="K471" s="95"/>
      <c r="L471" s="95"/>
      <c r="M471" s="95"/>
      <c r="N471" s="372"/>
      <c r="O471" s="96"/>
      <c r="P471" s="96"/>
      <c r="Q471" s="372"/>
      <c r="R471" s="96"/>
      <c r="S471" s="96"/>
      <c r="T471" s="374"/>
      <c r="U471" s="96"/>
      <c r="V471" s="95"/>
      <c r="W471" s="375"/>
      <c r="X471" s="43"/>
    </row>
    <row r="472" spans="1:27" ht="14.25" outlineLevel="1">
      <c r="A472" s="363"/>
      <c r="B472" s="363"/>
      <c r="C472" s="363"/>
      <c r="D472" s="363"/>
      <c r="E472" s="363"/>
      <c r="F472" s="370"/>
      <c r="G472" s="364"/>
      <c r="H472" s="363"/>
      <c r="I472" s="365"/>
      <c r="J472" s="365"/>
      <c r="K472" s="365"/>
      <c r="L472" s="365"/>
      <c r="M472" s="365"/>
      <c r="N472" s="366"/>
      <c r="O472" s="367"/>
      <c r="P472" s="367"/>
      <c r="Q472" s="366"/>
      <c r="R472" s="367"/>
      <c r="S472" s="367"/>
      <c r="T472" s="368"/>
      <c r="U472" s="96"/>
      <c r="V472" s="367"/>
      <c r="W472" s="371"/>
    </row>
    <row r="473" spans="1:27" outlineLevel="1">
      <c r="A473" s="363"/>
      <c r="B473" s="363"/>
      <c r="C473" s="363"/>
      <c r="D473" s="363"/>
      <c r="E473" s="363"/>
      <c r="F473" s="370"/>
      <c r="G473" s="364"/>
      <c r="H473" s="363"/>
      <c r="I473" s="365"/>
      <c r="J473" s="365"/>
      <c r="K473" s="365"/>
      <c r="L473" s="365"/>
      <c r="M473" s="365"/>
      <c r="N473" s="366"/>
      <c r="O473" s="367"/>
      <c r="P473" s="367"/>
      <c r="Q473" s="366"/>
      <c r="R473" s="367"/>
      <c r="S473" s="367"/>
      <c r="T473" s="368"/>
      <c r="U473" s="367"/>
      <c r="V473" s="367"/>
      <c r="W473" s="371"/>
    </row>
    <row r="474" spans="1:27" outlineLevel="1">
      <c r="A474" s="363"/>
      <c r="B474" s="363"/>
      <c r="C474" s="363"/>
      <c r="D474" s="363"/>
      <c r="E474" s="363"/>
      <c r="F474" s="363"/>
      <c r="G474" s="364"/>
      <c r="H474" s="363"/>
      <c r="I474" s="365"/>
      <c r="J474" s="365"/>
      <c r="K474" s="365"/>
      <c r="L474" s="365"/>
      <c r="M474" s="365"/>
      <c r="N474" s="366"/>
      <c r="O474" s="367"/>
      <c r="P474" s="367"/>
      <c r="Q474" s="366"/>
      <c r="R474" s="367"/>
      <c r="S474" s="367"/>
      <c r="T474" s="368"/>
      <c r="U474" s="367"/>
      <c r="V474" s="367"/>
      <c r="W474" s="371"/>
    </row>
    <row r="475" spans="1:27" outlineLevel="1"/>
    <row r="476" spans="1:27" outlineLevel="1"/>
    <row r="477" spans="1:27" outlineLevel="1"/>
    <row r="478" spans="1:27" outlineLevel="1"/>
    <row r="479" spans="1:27" outlineLevel="1"/>
    <row r="480" spans="1:27" outlineLevel="1"/>
    <row r="481" outlineLevel="1"/>
    <row r="482" outlineLevel="1"/>
    <row r="483" outlineLevel="1"/>
    <row r="484" outlineLevel="1"/>
    <row r="485" outlineLevel="1"/>
    <row r="486" outlineLevel="1"/>
    <row r="487" outlineLevel="1"/>
    <row r="488" outlineLevel="1"/>
    <row r="489" outlineLevel="1"/>
    <row r="490" outlineLevel="1"/>
    <row r="491" outlineLevel="1"/>
    <row r="492" outlineLevel="1"/>
    <row r="493" outlineLevel="1"/>
    <row r="494" outlineLevel="1"/>
    <row r="495" outlineLevel="1"/>
    <row r="496" outlineLevel="1"/>
    <row r="497" outlineLevel="1"/>
    <row r="498" outlineLevel="1"/>
    <row r="499" outlineLevel="1"/>
    <row r="500" outlineLevel="1"/>
    <row r="501" outlineLevel="1"/>
    <row r="502" outlineLevel="1"/>
    <row r="503" outlineLevel="1"/>
    <row r="504" outlineLevel="1"/>
    <row r="505" outlineLevel="1"/>
    <row r="506" outlineLevel="1"/>
    <row r="507" outlineLevel="1"/>
    <row r="508" outlineLevel="1"/>
    <row r="509" outlineLevel="1"/>
    <row r="510" outlineLevel="1"/>
    <row r="511" outlineLevel="1"/>
    <row r="512" outlineLevel="1"/>
    <row r="513" outlineLevel="1"/>
    <row r="514" outlineLevel="1"/>
    <row r="515" outlineLevel="1"/>
    <row r="516" outlineLevel="1"/>
    <row r="517" outlineLevel="1"/>
    <row r="518" outlineLevel="1"/>
    <row r="519" outlineLevel="1"/>
    <row r="520" outlineLevel="1"/>
    <row r="521" outlineLevel="1"/>
    <row r="522" outlineLevel="1"/>
    <row r="523" outlineLevel="1"/>
    <row r="524" outlineLevel="1"/>
    <row r="525" outlineLevel="1"/>
    <row r="526" outlineLevel="1"/>
    <row r="527" outlineLevel="1"/>
    <row r="528" outlineLevel="1"/>
    <row r="529" outlineLevel="1"/>
    <row r="530" outlineLevel="1"/>
    <row r="531" outlineLevel="1"/>
    <row r="532" outlineLevel="1"/>
    <row r="533" outlineLevel="1"/>
    <row r="534" outlineLevel="1"/>
    <row r="535" outlineLevel="1"/>
    <row r="536" outlineLevel="1"/>
    <row r="537" outlineLevel="1"/>
    <row r="538" outlineLevel="1"/>
    <row r="539" outlineLevel="1"/>
    <row r="540" outlineLevel="1"/>
    <row r="541" outlineLevel="1"/>
    <row r="542" outlineLevel="1"/>
    <row r="543" outlineLevel="1"/>
    <row r="544" outlineLevel="1"/>
    <row r="545" outlineLevel="1"/>
    <row r="546" outlineLevel="1"/>
    <row r="547" outlineLevel="1"/>
    <row r="548" outlineLevel="1"/>
    <row r="549" outlineLevel="1"/>
    <row r="550" outlineLevel="1"/>
    <row r="551" outlineLevel="1"/>
    <row r="552" outlineLevel="1"/>
    <row r="553" outlineLevel="1"/>
    <row r="554" outlineLevel="1"/>
    <row r="555" outlineLevel="1"/>
    <row r="556" outlineLevel="1"/>
    <row r="557" outlineLevel="1"/>
    <row r="558" outlineLevel="1"/>
    <row r="559" outlineLevel="1"/>
    <row r="560" outlineLevel="1"/>
    <row r="561" outlineLevel="1"/>
    <row r="562" outlineLevel="1"/>
    <row r="563" outlineLevel="1"/>
    <row r="564" outlineLevel="1"/>
    <row r="565" outlineLevel="1"/>
    <row r="566" outlineLevel="1"/>
    <row r="567" outlineLevel="1"/>
    <row r="568" outlineLevel="1"/>
    <row r="569" outlineLevel="1"/>
    <row r="570" outlineLevel="1"/>
    <row r="571" outlineLevel="1"/>
    <row r="572" outlineLevel="1"/>
    <row r="573" outlineLevel="1"/>
    <row r="574" outlineLevel="1"/>
    <row r="575" outlineLevel="1"/>
    <row r="576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outlineLevel="1"/>
    <row r="626" outlineLevel="1"/>
    <row r="627" outlineLevel="1"/>
    <row r="628" outlineLevel="1"/>
    <row r="629" outlineLevel="1"/>
    <row r="630" outlineLevel="1"/>
    <row r="631" outlineLevel="1"/>
    <row r="632" outlineLevel="1"/>
    <row r="633" outlineLevel="1"/>
    <row r="634" outlineLevel="1"/>
    <row r="635" outlineLevel="1"/>
    <row r="636" outlineLevel="1"/>
    <row r="637" outlineLevel="1"/>
    <row r="638" outlineLevel="1"/>
    <row r="639" outlineLevel="1"/>
    <row r="640" outlineLevel="1"/>
    <row r="641" outlineLevel="1"/>
    <row r="642" outlineLevel="1"/>
    <row r="643" outlineLevel="1"/>
    <row r="644" outlineLevel="1"/>
    <row r="645" outlineLevel="1"/>
    <row r="646" outlineLevel="1"/>
    <row r="647" outlineLevel="1"/>
    <row r="648" outlineLevel="1"/>
    <row r="649" outlineLevel="1"/>
    <row r="650" outlineLevel="1"/>
    <row r="651" outlineLevel="1"/>
    <row r="652" outlineLevel="1"/>
    <row r="653" outlineLevel="1"/>
    <row r="654" outlineLevel="1"/>
    <row r="655" outlineLevel="1"/>
    <row r="656" outlineLevel="1"/>
    <row r="657" spans="1:23" outlineLevel="1"/>
    <row r="658" spans="1:23" outlineLevel="1"/>
    <row r="659" spans="1:23" outlineLevel="1"/>
    <row r="660" spans="1:23" outlineLevel="1"/>
    <row r="661" spans="1:23" outlineLevel="1"/>
    <row r="662" spans="1:23" outlineLevel="1"/>
    <row r="663" spans="1:23" outlineLevel="1"/>
    <row r="664" spans="1:23" outlineLevel="1">
      <c r="A664" s="27" t="s">
        <v>477</v>
      </c>
      <c r="U664" s="5">
        <f>SUBTOTAL(9,U2:U663)</f>
        <v>3975.7650000000003</v>
      </c>
      <c r="V664" s="5">
        <f>SUBTOTAL(9,V2:V663)</f>
        <v>3527.2425000000007</v>
      </c>
      <c r="W664" s="41">
        <f>SUBTOTAL(9,W2:W663)</f>
        <v>7503.0075000000033</v>
      </c>
    </row>
  </sheetData>
  <sortState ref="A2:W646">
    <sortCondition ref="A2:A646"/>
    <sortCondition ref="B2:B646"/>
    <sortCondition ref="D2:D646"/>
  </sortState>
  <pageMargins left="0.51181102362204722" right="0.31496062992125984" top="0.35433070866141736" bottom="0.35433070866141736" header="0.31496062992125984" footer="0.31496062992125984"/>
  <pageSetup paperSize="9" scale="50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opLeftCell="A28" workbookViewId="0">
      <selection activeCell="D31" sqref="D31"/>
    </sheetView>
  </sheetViews>
  <sheetFormatPr baseColWidth="10" defaultColWidth="9.140625" defaultRowHeight="12.75"/>
  <cols>
    <col min="1" max="1" width="13.85546875" style="618" customWidth="1"/>
    <col min="2" max="2" width="13.85546875" style="564" customWidth="1"/>
    <col min="3" max="3" width="6.140625" style="564" customWidth="1"/>
    <col min="4" max="4" width="9.140625" style="564"/>
    <col min="5" max="5" width="8.85546875" style="141" customWidth="1"/>
    <col min="6" max="6" width="51.85546875" style="141" customWidth="1"/>
    <col min="7" max="7" width="6" style="3" customWidth="1"/>
    <col min="8" max="8" width="9.140625" style="3"/>
    <col min="9" max="9" width="62.28515625" customWidth="1"/>
  </cols>
  <sheetData>
    <row r="1" spans="1:9" ht="20.25">
      <c r="A1" s="640" t="s">
        <v>1007</v>
      </c>
    </row>
    <row r="3" spans="1:9">
      <c r="A3" s="623" t="s">
        <v>969</v>
      </c>
      <c r="B3" s="623" t="s">
        <v>968</v>
      </c>
      <c r="C3" s="623" t="s">
        <v>546</v>
      </c>
      <c r="D3" s="623" t="s">
        <v>965</v>
      </c>
      <c r="E3" s="624" t="s">
        <v>967</v>
      </c>
      <c r="F3" s="624" t="s">
        <v>966</v>
      </c>
      <c r="G3" s="7" t="s">
        <v>984</v>
      </c>
      <c r="H3" s="7" t="s">
        <v>985</v>
      </c>
      <c r="I3" s="7" t="s">
        <v>986</v>
      </c>
    </row>
    <row r="4" spans="1:9">
      <c r="A4" s="623">
        <v>702</v>
      </c>
      <c r="B4" s="623" t="s">
        <v>975</v>
      </c>
      <c r="C4" s="623">
        <v>7</v>
      </c>
      <c r="D4" s="629" t="s">
        <v>100</v>
      </c>
      <c r="E4" s="637" t="s">
        <v>902</v>
      </c>
      <c r="F4" s="637" t="s">
        <v>979</v>
      </c>
      <c r="G4" s="355">
        <v>6</v>
      </c>
      <c r="H4" s="315" t="s">
        <v>983</v>
      </c>
      <c r="I4" s="7" t="s">
        <v>1003</v>
      </c>
    </row>
    <row r="5" spans="1:9">
      <c r="A5" s="623">
        <v>702</v>
      </c>
      <c r="B5" s="623" t="s">
        <v>9</v>
      </c>
      <c r="C5" s="623">
        <v>7</v>
      </c>
      <c r="D5" s="627" t="s">
        <v>106</v>
      </c>
      <c r="E5" s="637" t="s">
        <v>451</v>
      </c>
      <c r="F5" s="637" t="s">
        <v>903</v>
      </c>
      <c r="G5" s="355">
        <v>6</v>
      </c>
      <c r="H5" s="315" t="s">
        <v>983</v>
      </c>
      <c r="I5" s="67" t="s">
        <v>988</v>
      </c>
    </row>
    <row r="6" spans="1:9">
      <c r="A6" s="625" t="s">
        <v>970</v>
      </c>
      <c r="B6" s="623" t="s">
        <v>9</v>
      </c>
      <c r="C6" s="625">
        <v>7</v>
      </c>
      <c r="D6" s="627" t="s">
        <v>108</v>
      </c>
      <c r="E6" s="637" t="s">
        <v>905</v>
      </c>
      <c r="F6" s="637" t="s">
        <v>904</v>
      </c>
      <c r="G6" s="355">
        <v>6</v>
      </c>
      <c r="H6" s="315" t="s">
        <v>983</v>
      </c>
      <c r="I6" s="67" t="s">
        <v>988</v>
      </c>
    </row>
    <row r="7" spans="1:9">
      <c r="A7" s="629" t="s">
        <v>980</v>
      </c>
      <c r="B7" s="627" t="s">
        <v>9</v>
      </c>
      <c r="C7" s="627" t="s">
        <v>97</v>
      </c>
      <c r="D7" s="627" t="s">
        <v>138</v>
      </c>
      <c r="E7" s="315" t="s">
        <v>139</v>
      </c>
      <c r="F7" s="315" t="s">
        <v>140</v>
      </c>
      <c r="G7" s="355">
        <v>6</v>
      </c>
      <c r="H7" s="315" t="s">
        <v>983</v>
      </c>
      <c r="I7" s="67" t="s">
        <v>987</v>
      </c>
    </row>
    <row r="8" spans="1:9">
      <c r="A8" s="627" t="s">
        <v>458</v>
      </c>
      <c r="B8" s="627" t="s">
        <v>9</v>
      </c>
      <c r="C8" s="627" t="s">
        <v>97</v>
      </c>
      <c r="D8" s="627" t="s">
        <v>460</v>
      </c>
      <c r="E8" s="315" t="s">
        <v>461</v>
      </c>
      <c r="F8" s="315" t="s">
        <v>462</v>
      </c>
      <c r="G8" s="355">
        <v>6</v>
      </c>
      <c r="H8" s="315" t="s">
        <v>983</v>
      </c>
      <c r="I8" s="67" t="s">
        <v>987</v>
      </c>
    </row>
    <row r="9" spans="1:9">
      <c r="A9" s="627" t="s">
        <v>300</v>
      </c>
      <c r="B9" s="627" t="s">
        <v>9</v>
      </c>
      <c r="C9" s="627" t="s">
        <v>97</v>
      </c>
      <c r="D9" s="627" t="s">
        <v>322</v>
      </c>
      <c r="E9" s="315" t="s">
        <v>323</v>
      </c>
      <c r="F9" s="315" t="s">
        <v>324</v>
      </c>
      <c r="G9" s="355">
        <v>6</v>
      </c>
      <c r="H9" s="315" t="s">
        <v>983</v>
      </c>
      <c r="I9" s="67" t="s">
        <v>987</v>
      </c>
    </row>
    <row r="10" spans="1:9">
      <c r="A10" s="627" t="s">
        <v>74</v>
      </c>
      <c r="B10" s="627" t="s">
        <v>3</v>
      </c>
      <c r="C10" s="627" t="s">
        <v>97</v>
      </c>
      <c r="D10" s="627" t="s">
        <v>94</v>
      </c>
      <c r="E10" s="636" t="s">
        <v>934</v>
      </c>
      <c r="F10" s="636" t="s">
        <v>938</v>
      </c>
      <c r="G10" s="316">
        <v>6</v>
      </c>
      <c r="H10" s="315" t="s">
        <v>983</v>
      </c>
      <c r="I10" s="67" t="s">
        <v>1002</v>
      </c>
    </row>
    <row r="11" spans="1:9">
      <c r="A11" s="627" t="s">
        <v>74</v>
      </c>
      <c r="B11" s="627" t="s">
        <v>3</v>
      </c>
      <c r="C11" s="627" t="s">
        <v>97</v>
      </c>
      <c r="D11" s="627" t="s">
        <v>98</v>
      </c>
      <c r="E11" s="636" t="s">
        <v>935</v>
      </c>
      <c r="F11" s="636" t="s">
        <v>939</v>
      </c>
      <c r="G11" s="316">
        <v>6</v>
      </c>
      <c r="H11" s="315" t="s">
        <v>983</v>
      </c>
      <c r="I11" s="67" t="s">
        <v>1002</v>
      </c>
    </row>
    <row r="12" spans="1:9">
      <c r="A12" s="627" t="s">
        <v>375</v>
      </c>
      <c r="B12" s="627" t="s">
        <v>3</v>
      </c>
      <c r="C12" s="627" t="s">
        <v>97</v>
      </c>
      <c r="D12" s="627" t="s">
        <v>388</v>
      </c>
      <c r="E12" s="628" t="s">
        <v>389</v>
      </c>
      <c r="F12" s="628" t="s">
        <v>390</v>
      </c>
      <c r="G12" s="316">
        <v>6</v>
      </c>
      <c r="H12" s="315" t="s">
        <v>983</v>
      </c>
      <c r="I12" s="635" t="s">
        <v>989</v>
      </c>
    </row>
    <row r="13" spans="1:9">
      <c r="A13" s="627" t="s">
        <v>264</v>
      </c>
      <c r="B13" s="627" t="s">
        <v>3</v>
      </c>
      <c r="C13" s="627" t="s">
        <v>97</v>
      </c>
      <c r="D13" s="627" t="s">
        <v>290</v>
      </c>
      <c r="E13" s="628" t="s">
        <v>291</v>
      </c>
      <c r="F13" s="628" t="s">
        <v>292</v>
      </c>
      <c r="G13" s="316">
        <v>6</v>
      </c>
      <c r="H13" s="315" t="s">
        <v>983</v>
      </c>
      <c r="I13" s="635" t="s">
        <v>989</v>
      </c>
    </row>
    <row r="14" spans="1:9">
      <c r="A14" s="627" t="s">
        <v>415</v>
      </c>
      <c r="B14" s="627" t="s">
        <v>3</v>
      </c>
      <c r="C14" s="627" t="s">
        <v>97</v>
      </c>
      <c r="D14" s="621" t="s">
        <v>908</v>
      </c>
      <c r="E14" s="615" t="s">
        <v>940</v>
      </c>
      <c r="F14" s="615" t="s">
        <v>942</v>
      </c>
      <c r="G14" s="617">
        <v>6</v>
      </c>
      <c r="H14" s="565" t="s">
        <v>983</v>
      </c>
      <c r="I14" s="635" t="s">
        <v>989</v>
      </c>
    </row>
    <row r="15" spans="1:9">
      <c r="A15" s="627" t="s">
        <v>415</v>
      </c>
      <c r="B15" s="627" t="s">
        <v>3</v>
      </c>
      <c r="C15" s="627" t="s">
        <v>97</v>
      </c>
      <c r="D15" s="621" t="s">
        <v>908</v>
      </c>
      <c r="E15" s="615" t="s">
        <v>941</v>
      </c>
      <c r="F15" s="615" t="s">
        <v>943</v>
      </c>
      <c r="G15" s="617">
        <v>6</v>
      </c>
      <c r="H15" s="565" t="s">
        <v>983</v>
      </c>
      <c r="I15" s="635" t="s">
        <v>989</v>
      </c>
    </row>
    <row r="16" spans="1:9">
      <c r="A16" s="627" t="s">
        <v>415</v>
      </c>
      <c r="B16" s="627" t="s">
        <v>3</v>
      </c>
      <c r="C16" s="627" t="s">
        <v>97</v>
      </c>
      <c r="D16" s="627" t="s">
        <v>428</v>
      </c>
      <c r="E16" s="628" t="s">
        <v>429</v>
      </c>
      <c r="F16" s="628" t="s">
        <v>977</v>
      </c>
      <c r="G16" s="316">
        <v>6</v>
      </c>
      <c r="H16" s="315" t="s">
        <v>983</v>
      </c>
      <c r="I16" s="536" t="s">
        <v>990</v>
      </c>
    </row>
    <row r="17" spans="1:9">
      <c r="A17" s="621" t="s">
        <v>160</v>
      </c>
      <c r="B17" s="621" t="s">
        <v>3</v>
      </c>
      <c r="C17" s="621" t="s">
        <v>97</v>
      </c>
      <c r="D17" s="621" t="s">
        <v>908</v>
      </c>
      <c r="E17" s="615" t="s">
        <v>923</v>
      </c>
      <c r="F17" s="615" t="s">
        <v>976</v>
      </c>
      <c r="G17" s="617">
        <v>6</v>
      </c>
      <c r="H17" s="565" t="s">
        <v>983</v>
      </c>
      <c r="I17" s="536" t="s">
        <v>990</v>
      </c>
    </row>
    <row r="18" spans="1:9">
      <c r="A18" s="621" t="s">
        <v>160</v>
      </c>
      <c r="B18" s="621" t="s">
        <v>3</v>
      </c>
      <c r="C18" s="621" t="s">
        <v>97</v>
      </c>
      <c r="D18" s="621" t="s">
        <v>908</v>
      </c>
      <c r="E18" s="615" t="s">
        <v>944</v>
      </c>
      <c r="F18" s="615" t="s">
        <v>945</v>
      </c>
      <c r="G18" s="617">
        <v>6</v>
      </c>
      <c r="H18" s="565" t="s">
        <v>983</v>
      </c>
      <c r="I18" s="536" t="s">
        <v>990</v>
      </c>
    </row>
    <row r="19" spans="1:9">
      <c r="A19" s="631" t="s">
        <v>160</v>
      </c>
      <c r="B19" s="622" t="s">
        <v>974</v>
      </c>
      <c r="C19" s="622" t="s">
        <v>97</v>
      </c>
      <c r="D19" s="619" t="s">
        <v>243</v>
      </c>
      <c r="E19" s="540" t="s">
        <v>914</v>
      </c>
      <c r="F19" s="540" t="s">
        <v>913</v>
      </c>
      <c r="G19" s="355">
        <v>6</v>
      </c>
      <c r="H19" s="315" t="s">
        <v>983</v>
      </c>
      <c r="I19" s="536" t="s">
        <v>244</v>
      </c>
    </row>
    <row r="20" spans="1:9">
      <c r="A20" s="631" t="s">
        <v>217</v>
      </c>
      <c r="B20" s="622" t="s">
        <v>974</v>
      </c>
      <c r="C20" s="622" t="s">
        <v>97</v>
      </c>
      <c r="D20" s="622" t="s">
        <v>908</v>
      </c>
      <c r="E20" s="565" t="s">
        <v>915</v>
      </c>
      <c r="F20" s="565" t="s">
        <v>978</v>
      </c>
      <c r="G20" s="598">
        <v>6</v>
      </c>
      <c r="H20" s="565" t="s">
        <v>983</v>
      </c>
      <c r="I20" s="536" t="s">
        <v>244</v>
      </c>
    </row>
    <row r="21" spans="1:9">
      <c r="A21" s="631" t="s">
        <v>160</v>
      </c>
      <c r="B21" s="622" t="s">
        <v>974</v>
      </c>
      <c r="C21" s="622" t="s">
        <v>97</v>
      </c>
      <c r="D21" s="622" t="s">
        <v>908</v>
      </c>
      <c r="E21" s="565" t="s">
        <v>916</v>
      </c>
      <c r="F21" s="565" t="s">
        <v>918</v>
      </c>
      <c r="G21" s="598">
        <v>6</v>
      </c>
      <c r="H21" s="565" t="s">
        <v>983</v>
      </c>
      <c r="I21" s="536" t="s">
        <v>244</v>
      </c>
    </row>
    <row r="22" spans="1:9">
      <c r="A22" s="627" t="s">
        <v>160</v>
      </c>
      <c r="B22" s="619" t="s">
        <v>974</v>
      </c>
      <c r="C22" s="627" t="s">
        <v>97</v>
      </c>
      <c r="D22" s="627" t="s">
        <v>202</v>
      </c>
      <c r="E22" s="315" t="s">
        <v>203</v>
      </c>
      <c r="F22" s="315" t="s">
        <v>204</v>
      </c>
      <c r="G22" s="355">
        <v>6</v>
      </c>
      <c r="H22" s="315" t="s">
        <v>983</v>
      </c>
      <c r="I22" s="536" t="s">
        <v>992</v>
      </c>
    </row>
    <row r="23" spans="1:9">
      <c r="A23" s="631" t="s">
        <v>160</v>
      </c>
      <c r="B23" s="622" t="s">
        <v>974</v>
      </c>
      <c r="C23" s="622" t="s">
        <v>97</v>
      </c>
      <c r="D23" s="622" t="s">
        <v>908</v>
      </c>
      <c r="E23" s="565" t="s">
        <v>919</v>
      </c>
      <c r="F23" s="565" t="s">
        <v>921</v>
      </c>
      <c r="G23" s="598">
        <v>6</v>
      </c>
      <c r="H23" s="565" t="s">
        <v>983</v>
      </c>
      <c r="I23" s="536" t="s">
        <v>992</v>
      </c>
    </row>
    <row r="24" spans="1:9">
      <c r="A24" s="631" t="s">
        <v>217</v>
      </c>
      <c r="B24" s="622" t="s">
        <v>974</v>
      </c>
      <c r="C24" s="622" t="s">
        <v>97</v>
      </c>
      <c r="D24" s="622" t="s">
        <v>908</v>
      </c>
      <c r="E24" s="565" t="s">
        <v>920</v>
      </c>
      <c r="F24" s="565" t="s">
        <v>922</v>
      </c>
      <c r="G24" s="598">
        <v>6</v>
      </c>
      <c r="H24" s="565" t="s">
        <v>983</v>
      </c>
      <c r="I24" s="536" t="s">
        <v>992</v>
      </c>
    </row>
    <row r="25" spans="1:9">
      <c r="A25" s="619" t="s">
        <v>110</v>
      </c>
      <c r="B25" s="619" t="s">
        <v>80</v>
      </c>
      <c r="C25" s="619" t="s">
        <v>97</v>
      </c>
      <c r="D25" s="619" t="s">
        <v>132</v>
      </c>
      <c r="E25" s="315" t="s">
        <v>133</v>
      </c>
      <c r="F25" s="315" t="s">
        <v>134</v>
      </c>
      <c r="G25" s="355">
        <v>6</v>
      </c>
      <c r="H25" s="315" t="s">
        <v>983</v>
      </c>
      <c r="I25" s="67" t="s">
        <v>991</v>
      </c>
    </row>
    <row r="26" spans="1:9">
      <c r="A26" s="619" t="s">
        <v>110</v>
      </c>
      <c r="B26" s="619" t="s">
        <v>80</v>
      </c>
      <c r="C26" s="619" t="s">
        <v>97</v>
      </c>
      <c r="D26" s="619" t="s">
        <v>135</v>
      </c>
      <c r="E26" s="315" t="s">
        <v>136</v>
      </c>
      <c r="F26" s="315" t="s">
        <v>137</v>
      </c>
      <c r="G26" s="355">
        <v>6</v>
      </c>
      <c r="H26" s="315" t="s">
        <v>983</v>
      </c>
      <c r="I26" s="67" t="s">
        <v>991</v>
      </c>
    </row>
    <row r="27" spans="1:9">
      <c r="A27" s="619" t="s">
        <v>217</v>
      </c>
      <c r="B27" s="619" t="s">
        <v>80</v>
      </c>
      <c r="C27" s="619" t="s">
        <v>97</v>
      </c>
      <c r="D27" s="619" t="s">
        <v>245</v>
      </c>
      <c r="E27" s="315" t="s">
        <v>246</v>
      </c>
      <c r="F27" s="315" t="s">
        <v>247</v>
      </c>
      <c r="G27" s="355">
        <v>6</v>
      </c>
      <c r="H27" s="315" t="s">
        <v>983</v>
      </c>
      <c r="I27" s="67" t="s">
        <v>991</v>
      </c>
    </row>
    <row r="28" spans="1:9">
      <c r="A28" s="627" t="s">
        <v>335</v>
      </c>
      <c r="B28" s="627" t="s">
        <v>34</v>
      </c>
      <c r="C28" s="627" t="s">
        <v>97</v>
      </c>
      <c r="D28" s="627" t="s">
        <v>357</v>
      </c>
      <c r="E28" s="315" t="s">
        <v>358</v>
      </c>
      <c r="F28" s="315" t="s">
        <v>359</v>
      </c>
      <c r="G28" s="355">
        <v>6</v>
      </c>
      <c r="H28" s="315" t="s">
        <v>983</v>
      </c>
      <c r="I28" s="67" t="s">
        <v>993</v>
      </c>
    </row>
    <row r="29" spans="1:9">
      <c r="A29" s="627" t="s">
        <v>335</v>
      </c>
      <c r="B29" s="627" t="s">
        <v>34</v>
      </c>
      <c r="C29" s="627" t="s">
        <v>97</v>
      </c>
      <c r="D29" s="627" t="s">
        <v>366</v>
      </c>
      <c r="E29" s="315" t="s">
        <v>367</v>
      </c>
      <c r="F29" s="315" t="s">
        <v>368</v>
      </c>
      <c r="G29" s="355">
        <v>6</v>
      </c>
      <c r="H29" s="315" t="s">
        <v>983</v>
      </c>
      <c r="I29" s="67" t="s">
        <v>993</v>
      </c>
    </row>
    <row r="30" spans="1:9">
      <c r="A30" s="629" t="s">
        <v>458</v>
      </c>
      <c r="B30" s="627" t="s">
        <v>34</v>
      </c>
      <c r="C30" s="627" t="s">
        <v>8</v>
      </c>
      <c r="D30" s="629" t="s">
        <v>692</v>
      </c>
      <c r="E30" s="315" t="s">
        <v>625</v>
      </c>
      <c r="F30" s="315" t="s">
        <v>655</v>
      </c>
      <c r="G30" s="355">
        <v>6</v>
      </c>
      <c r="H30" s="315" t="s">
        <v>983</v>
      </c>
      <c r="I30" s="67" t="s">
        <v>993</v>
      </c>
    </row>
    <row r="31" spans="1:9">
      <c r="A31" s="627" t="s">
        <v>335</v>
      </c>
      <c r="B31" s="627" t="s">
        <v>34</v>
      </c>
      <c r="C31" s="627" t="s">
        <v>97</v>
      </c>
      <c r="D31" s="627" t="s">
        <v>363</v>
      </c>
      <c r="E31" s="315" t="s">
        <v>364</v>
      </c>
      <c r="F31" s="315" t="s">
        <v>365</v>
      </c>
      <c r="G31" s="355">
        <v>6</v>
      </c>
      <c r="H31" s="315" t="s">
        <v>983</v>
      </c>
      <c r="I31" s="67" t="s">
        <v>994</v>
      </c>
    </row>
    <row r="32" spans="1:9">
      <c r="A32" s="627" t="s">
        <v>335</v>
      </c>
      <c r="B32" s="627" t="s">
        <v>34</v>
      </c>
      <c r="C32" s="627" t="s">
        <v>97</v>
      </c>
      <c r="D32" s="627" t="s">
        <v>372</v>
      </c>
      <c r="E32" s="315" t="s">
        <v>373</v>
      </c>
      <c r="F32" s="315" t="s">
        <v>374</v>
      </c>
      <c r="G32" s="355">
        <v>6</v>
      </c>
      <c r="H32" s="315" t="s">
        <v>983</v>
      </c>
      <c r="I32" s="67" t="s">
        <v>994</v>
      </c>
    </row>
    <row r="33" spans="1:9">
      <c r="A33" s="627" t="s">
        <v>335</v>
      </c>
      <c r="B33" s="627" t="s">
        <v>34</v>
      </c>
      <c r="C33" s="627" t="s">
        <v>8</v>
      </c>
      <c r="D33" s="629" t="s">
        <v>691</v>
      </c>
      <c r="E33" s="315" t="s">
        <v>624</v>
      </c>
      <c r="F33" s="315" t="s">
        <v>650</v>
      </c>
      <c r="G33" s="355">
        <v>6</v>
      </c>
      <c r="H33" s="315" t="s">
        <v>983</v>
      </c>
      <c r="I33" s="67" t="s">
        <v>994</v>
      </c>
    </row>
    <row r="34" spans="1:9">
      <c r="A34" s="761" t="s">
        <v>33</v>
      </c>
      <c r="B34" s="762" t="s">
        <v>34</v>
      </c>
      <c r="C34" s="762">
        <v>8</v>
      </c>
      <c r="D34" s="762" t="s">
        <v>908</v>
      </c>
      <c r="E34" s="608" t="s">
        <v>1052</v>
      </c>
      <c r="F34" s="608" t="s">
        <v>1053</v>
      </c>
      <c r="G34" s="750">
        <v>6</v>
      </c>
      <c r="H34" s="608" t="s">
        <v>983</v>
      </c>
      <c r="I34" s="67" t="s">
        <v>994</v>
      </c>
    </row>
    <row r="35" spans="1:9">
      <c r="A35" s="627" t="s">
        <v>391</v>
      </c>
      <c r="B35" s="627" t="s">
        <v>34</v>
      </c>
      <c r="C35" s="629" t="s">
        <v>97</v>
      </c>
      <c r="D35" s="627" t="s">
        <v>396</v>
      </c>
      <c r="E35" s="315" t="s">
        <v>397</v>
      </c>
      <c r="F35" s="315" t="s">
        <v>398</v>
      </c>
      <c r="G35" s="355">
        <v>6</v>
      </c>
      <c r="H35" s="315" t="s">
        <v>983</v>
      </c>
      <c r="I35" s="67" t="s">
        <v>995</v>
      </c>
    </row>
    <row r="36" spans="1:9">
      <c r="A36" s="619" t="s">
        <v>391</v>
      </c>
      <c r="B36" s="619" t="s">
        <v>34</v>
      </c>
      <c r="C36" s="626" t="s">
        <v>8</v>
      </c>
      <c r="D36" s="619" t="s">
        <v>399</v>
      </c>
      <c r="E36" s="315" t="s">
        <v>400</v>
      </c>
      <c r="F36" s="315" t="s">
        <v>401</v>
      </c>
      <c r="G36" s="355">
        <v>6</v>
      </c>
      <c r="H36" s="315" t="s">
        <v>983</v>
      </c>
      <c r="I36" s="67" t="s">
        <v>995</v>
      </c>
    </row>
    <row r="37" spans="1:9">
      <c r="A37" s="629" t="s">
        <v>563</v>
      </c>
      <c r="B37" s="623" t="s">
        <v>973</v>
      </c>
      <c r="C37" s="627" t="s">
        <v>97</v>
      </c>
      <c r="D37" s="627" t="s">
        <v>403</v>
      </c>
      <c r="E37" s="315" t="s">
        <v>404</v>
      </c>
      <c r="F37" s="315" t="s">
        <v>405</v>
      </c>
      <c r="G37" s="355">
        <v>6</v>
      </c>
      <c r="H37" s="315" t="s">
        <v>983</v>
      </c>
      <c r="I37" s="632" t="s">
        <v>996</v>
      </c>
    </row>
    <row r="38" spans="1:9">
      <c r="A38" s="629" t="s">
        <v>563</v>
      </c>
      <c r="B38" s="623" t="s">
        <v>973</v>
      </c>
      <c r="C38" s="627" t="s">
        <v>97</v>
      </c>
      <c r="D38" s="627" t="s">
        <v>406</v>
      </c>
      <c r="E38" s="315" t="s">
        <v>407</v>
      </c>
      <c r="F38" s="315" t="s">
        <v>408</v>
      </c>
      <c r="G38" s="355">
        <v>6</v>
      </c>
      <c r="H38" s="315" t="s">
        <v>983</v>
      </c>
      <c r="I38" s="632" t="s">
        <v>996</v>
      </c>
    </row>
    <row r="39" spans="1:9">
      <c r="A39" s="629" t="s">
        <v>563</v>
      </c>
      <c r="B39" s="623" t="s">
        <v>973</v>
      </c>
      <c r="C39" s="627" t="s">
        <v>8</v>
      </c>
      <c r="D39" s="619" t="s">
        <v>409</v>
      </c>
      <c r="E39" s="315" t="s">
        <v>410</v>
      </c>
      <c r="F39" s="315" t="s">
        <v>411</v>
      </c>
      <c r="G39" s="355">
        <v>6</v>
      </c>
      <c r="H39" s="315" t="s">
        <v>983</v>
      </c>
      <c r="I39" s="632" t="s">
        <v>996</v>
      </c>
    </row>
    <row r="40" spans="1:9">
      <c r="A40" s="633" t="s">
        <v>563</v>
      </c>
      <c r="B40" s="623" t="s">
        <v>973</v>
      </c>
      <c r="C40" s="627" t="s">
        <v>8</v>
      </c>
      <c r="D40" s="619" t="s">
        <v>412</v>
      </c>
      <c r="E40" s="315" t="s">
        <v>413</v>
      </c>
      <c r="F40" s="315" t="s">
        <v>414</v>
      </c>
      <c r="G40" s="355">
        <v>3</v>
      </c>
      <c r="H40" s="315" t="s">
        <v>983</v>
      </c>
      <c r="I40" s="632" t="s">
        <v>996</v>
      </c>
    </row>
    <row r="41" spans="1:9">
      <c r="A41" s="619" t="s">
        <v>981</v>
      </c>
      <c r="B41" s="623" t="s">
        <v>973</v>
      </c>
      <c r="C41" s="619" t="s">
        <v>8</v>
      </c>
      <c r="D41" s="619" t="s">
        <v>222</v>
      </c>
      <c r="E41" s="315" t="s">
        <v>223</v>
      </c>
      <c r="F41" s="315" t="s">
        <v>224</v>
      </c>
      <c r="G41" s="355">
        <v>6</v>
      </c>
      <c r="H41" s="315" t="s">
        <v>983</v>
      </c>
      <c r="I41" s="536" t="s">
        <v>997</v>
      </c>
    </row>
    <row r="42" spans="1:9">
      <c r="A42" s="619" t="s">
        <v>982</v>
      </c>
      <c r="B42" s="623" t="s">
        <v>973</v>
      </c>
      <c r="C42" s="619" t="s">
        <v>8</v>
      </c>
      <c r="D42" s="619" t="s">
        <v>459</v>
      </c>
      <c r="E42" s="315" t="s">
        <v>478</v>
      </c>
      <c r="F42" s="315" t="s">
        <v>479</v>
      </c>
      <c r="G42" s="355">
        <v>6</v>
      </c>
      <c r="H42" s="315" t="s">
        <v>983</v>
      </c>
      <c r="I42" s="536" t="s">
        <v>997</v>
      </c>
    </row>
    <row r="43" spans="1:9">
      <c r="A43" s="631" t="s">
        <v>971</v>
      </c>
      <c r="B43" s="630" t="s">
        <v>973</v>
      </c>
      <c r="C43" s="631">
        <v>8</v>
      </c>
      <c r="D43" s="622" t="s">
        <v>908</v>
      </c>
      <c r="E43" s="565" t="s">
        <v>906</v>
      </c>
      <c r="F43" s="565" t="s">
        <v>907</v>
      </c>
      <c r="G43" s="598">
        <v>6</v>
      </c>
      <c r="H43" s="565" t="s">
        <v>983</v>
      </c>
      <c r="I43" s="536" t="s">
        <v>997</v>
      </c>
    </row>
    <row r="44" spans="1:9">
      <c r="A44" s="631" t="s">
        <v>972</v>
      </c>
      <c r="B44" s="630" t="s">
        <v>973</v>
      </c>
      <c r="C44" s="631">
        <v>8</v>
      </c>
      <c r="D44" s="622" t="s">
        <v>908</v>
      </c>
      <c r="E44" s="565" t="s">
        <v>909</v>
      </c>
      <c r="F44" s="565" t="s">
        <v>957</v>
      </c>
      <c r="G44" s="598">
        <v>6</v>
      </c>
      <c r="H44" s="565" t="s">
        <v>983</v>
      </c>
      <c r="I44" s="536" t="s">
        <v>998</v>
      </c>
    </row>
    <row r="45" spans="1:9">
      <c r="A45" s="631" t="s">
        <v>1009</v>
      </c>
      <c r="B45" s="630" t="s">
        <v>973</v>
      </c>
      <c r="C45" s="631">
        <v>8</v>
      </c>
      <c r="D45" s="622" t="s">
        <v>908</v>
      </c>
      <c r="E45" s="565" t="s">
        <v>910</v>
      </c>
      <c r="F45" s="565" t="s">
        <v>958</v>
      </c>
      <c r="G45" s="598">
        <v>6</v>
      </c>
      <c r="H45" s="565" t="s">
        <v>983</v>
      </c>
      <c r="I45" s="536" t="s">
        <v>998</v>
      </c>
    </row>
    <row r="46" spans="1:9">
      <c r="A46" s="631" t="s">
        <v>160</v>
      </c>
      <c r="B46" s="630" t="s">
        <v>973</v>
      </c>
      <c r="C46" s="631">
        <v>8</v>
      </c>
      <c r="D46" s="622" t="s">
        <v>908</v>
      </c>
      <c r="E46" s="565" t="s">
        <v>911</v>
      </c>
      <c r="F46" s="565" t="s">
        <v>959</v>
      </c>
      <c r="G46" s="598">
        <v>6</v>
      </c>
      <c r="H46" s="565" t="s">
        <v>983</v>
      </c>
      <c r="I46" s="536" t="s">
        <v>998</v>
      </c>
    </row>
    <row r="47" spans="1:9">
      <c r="A47" s="631"/>
      <c r="B47" s="630"/>
      <c r="C47" s="631"/>
      <c r="D47" s="622"/>
      <c r="E47" s="565"/>
      <c r="F47" s="565"/>
      <c r="G47" s="355"/>
      <c r="H47" s="315"/>
      <c r="I47" s="67"/>
    </row>
    <row r="48" spans="1:9">
      <c r="A48" s="629" t="s">
        <v>999</v>
      </c>
      <c r="B48" s="627" t="s">
        <v>70</v>
      </c>
      <c r="C48" s="627" t="s">
        <v>18</v>
      </c>
      <c r="D48" s="629" t="s">
        <v>604</v>
      </c>
      <c r="E48" s="315" t="s">
        <v>602</v>
      </c>
      <c r="F48" s="315" t="s">
        <v>603</v>
      </c>
      <c r="G48" s="355">
        <v>5</v>
      </c>
      <c r="H48" s="315" t="s">
        <v>983</v>
      </c>
      <c r="I48" s="536" t="s">
        <v>1000</v>
      </c>
    </row>
    <row r="49" spans="1:9">
      <c r="A49" s="620" t="s">
        <v>217</v>
      </c>
      <c r="B49" s="621" t="s">
        <v>70</v>
      </c>
      <c r="C49" s="620" t="s">
        <v>18</v>
      </c>
      <c r="D49" s="621" t="s">
        <v>908</v>
      </c>
      <c r="E49" s="565" t="s">
        <v>946</v>
      </c>
      <c r="F49" s="565" t="s">
        <v>947</v>
      </c>
      <c r="G49" s="598">
        <v>5</v>
      </c>
      <c r="H49" s="565" t="s">
        <v>983</v>
      </c>
      <c r="I49" s="536" t="s">
        <v>1000</v>
      </c>
    </row>
    <row r="50" spans="1:9">
      <c r="A50" s="620" t="s">
        <v>110</v>
      </c>
      <c r="B50" s="621" t="s">
        <v>70</v>
      </c>
      <c r="C50" s="620" t="s">
        <v>18</v>
      </c>
      <c r="D50" s="621" t="s">
        <v>908</v>
      </c>
      <c r="E50" s="565" t="s">
        <v>949</v>
      </c>
      <c r="F50" s="565" t="s">
        <v>948</v>
      </c>
      <c r="G50" s="598">
        <v>5</v>
      </c>
      <c r="H50" s="565" t="s">
        <v>983</v>
      </c>
      <c r="I50" s="536" t="s">
        <v>1000</v>
      </c>
    </row>
    <row r="51" spans="1:9" ht="15">
      <c r="A51" s="627" t="s">
        <v>110</v>
      </c>
      <c r="B51" s="627" t="s">
        <v>70</v>
      </c>
      <c r="C51" s="627" t="s">
        <v>18</v>
      </c>
      <c r="D51" s="627" t="s">
        <v>154</v>
      </c>
      <c r="E51" s="315" t="s">
        <v>155</v>
      </c>
      <c r="F51" s="315" t="s">
        <v>156</v>
      </c>
      <c r="G51" s="355">
        <v>5</v>
      </c>
      <c r="H51" s="315" t="s">
        <v>983</v>
      </c>
      <c r="I51" s="634" t="s">
        <v>1001</v>
      </c>
    </row>
    <row r="52" spans="1:9" ht="15">
      <c r="A52" s="627" t="s">
        <v>110</v>
      </c>
      <c r="B52" s="627" t="s">
        <v>70</v>
      </c>
      <c r="C52" s="627" t="s">
        <v>18</v>
      </c>
      <c r="D52" s="627" t="s">
        <v>157</v>
      </c>
      <c r="E52" s="315" t="s">
        <v>158</v>
      </c>
      <c r="F52" s="315" t="s">
        <v>159</v>
      </c>
      <c r="G52" s="355">
        <v>5</v>
      </c>
      <c r="H52" s="315" t="s">
        <v>983</v>
      </c>
      <c r="I52" s="634" t="s">
        <v>1001</v>
      </c>
    </row>
    <row r="53" spans="1:9" ht="15">
      <c r="A53" s="627" t="s">
        <v>33</v>
      </c>
      <c r="B53" s="627" t="s">
        <v>70</v>
      </c>
      <c r="C53" s="627" t="s">
        <v>18</v>
      </c>
      <c r="D53" s="627" t="s">
        <v>71</v>
      </c>
      <c r="E53" s="315" t="s">
        <v>72</v>
      </c>
      <c r="F53" s="315" t="s">
        <v>73</v>
      </c>
      <c r="G53" s="355">
        <v>5</v>
      </c>
      <c r="H53" s="315" t="s">
        <v>983</v>
      </c>
      <c r="I53" s="634" t="s">
        <v>1001</v>
      </c>
    </row>
    <row r="55" spans="1:9">
      <c r="F55" s="639" t="s">
        <v>1006</v>
      </c>
    </row>
    <row r="56" spans="1:9">
      <c r="F56" s="638" t="s">
        <v>1004</v>
      </c>
    </row>
    <row r="57" spans="1:9">
      <c r="F57" s="616" t="s">
        <v>1005</v>
      </c>
    </row>
  </sheetData>
  <pageMargins left="0.51181102362204722" right="0.31496062992125984" top="0.35433070866141736" bottom="0.35433070866141736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opLeftCell="A34" zoomScaleNormal="100" workbookViewId="0">
      <selection activeCell="P15" sqref="P15"/>
    </sheetView>
  </sheetViews>
  <sheetFormatPr baseColWidth="10" defaultColWidth="9.140625" defaultRowHeight="12.75"/>
  <cols>
    <col min="1" max="1" width="8.42578125" style="177" customWidth="1"/>
    <col min="2" max="2" width="5.28515625" style="176" customWidth="1"/>
    <col min="3" max="3" width="8.7109375" style="177" customWidth="1"/>
    <col min="4" max="5" width="9.140625" style="177" customWidth="1"/>
    <col min="6" max="6" width="10.7109375" style="177" customWidth="1"/>
    <col min="7" max="7" width="11.5703125" style="177" customWidth="1"/>
    <col min="8" max="8" width="11.28515625" style="180" customWidth="1"/>
    <col min="9" max="10" width="9.7109375" style="1" customWidth="1"/>
    <col min="11" max="11" width="11" style="53" customWidth="1"/>
    <col min="12" max="12" width="8.85546875" style="89" customWidth="1"/>
    <col min="15" max="15" width="34.140625" customWidth="1"/>
    <col min="20" max="20" width="9.140625" style="55"/>
  </cols>
  <sheetData>
    <row r="1" spans="1:15" ht="18">
      <c r="A1" s="175" t="s">
        <v>898</v>
      </c>
    </row>
    <row r="2" spans="1:15" ht="15.75">
      <c r="A2" s="194" t="s">
        <v>1067</v>
      </c>
      <c r="H2" s="203" t="s">
        <v>1051</v>
      </c>
    </row>
    <row r="3" spans="1:15" ht="15.75">
      <c r="A3" s="178" t="s">
        <v>654</v>
      </c>
      <c r="I3" s="194"/>
      <c r="J3" s="194"/>
    </row>
    <row r="4" spans="1:15" ht="15.75">
      <c r="A4" s="178"/>
      <c r="D4" s="181"/>
      <c r="E4" s="182"/>
      <c r="G4" s="182"/>
      <c r="H4" s="203"/>
      <c r="I4" s="278"/>
      <c r="J4" s="734" t="s">
        <v>704</v>
      </c>
    </row>
    <row r="5" spans="1:15" ht="15.75">
      <c r="F5" s="183"/>
      <c r="G5" s="184"/>
      <c r="H5" s="263"/>
      <c r="I5" s="279"/>
      <c r="J5" s="734" t="s">
        <v>1066</v>
      </c>
      <c r="K5" s="295"/>
      <c r="L5" s="296"/>
      <c r="M5" s="297"/>
      <c r="N5" s="297"/>
    </row>
    <row r="6" spans="1:15" ht="16.5">
      <c r="A6" s="185"/>
      <c r="B6" s="186"/>
      <c r="C6" s="737" t="s">
        <v>504</v>
      </c>
      <c r="D6" s="738" t="s">
        <v>505</v>
      </c>
      <c r="E6" s="738" t="s">
        <v>506</v>
      </c>
      <c r="F6" s="738" t="s">
        <v>535</v>
      </c>
      <c r="G6" s="738" t="s">
        <v>559</v>
      </c>
      <c r="H6" s="738" t="s">
        <v>626</v>
      </c>
      <c r="I6" s="739" t="s">
        <v>702</v>
      </c>
      <c r="J6" s="740" t="s">
        <v>900</v>
      </c>
      <c r="K6" s="741" t="s">
        <v>703</v>
      </c>
      <c r="L6" s="742" t="s">
        <v>627</v>
      </c>
      <c r="M6" s="67"/>
      <c r="N6" s="67"/>
    </row>
    <row r="7" spans="1:15" ht="16.5">
      <c r="A7" s="187" t="s">
        <v>507</v>
      </c>
      <c r="B7" s="188">
        <v>340</v>
      </c>
      <c r="C7" s="525">
        <v>236.21</v>
      </c>
      <c r="D7" s="193">
        <v>253.76</v>
      </c>
      <c r="E7" s="193">
        <v>250.25</v>
      </c>
      <c r="F7" s="526">
        <v>219.142</v>
      </c>
      <c r="G7" s="526">
        <v>220.74199999999999</v>
      </c>
      <c r="H7" s="526">
        <v>213.69909999999999</v>
      </c>
      <c r="I7" s="523">
        <v>0</v>
      </c>
      <c r="J7" s="649">
        <f>I7</f>
        <v>0</v>
      </c>
      <c r="K7" s="657">
        <f>J7-I7</f>
        <v>0</v>
      </c>
      <c r="L7" s="656">
        <f t="shared" ref="L7:L24" si="0">K7/H7</f>
        <v>0</v>
      </c>
      <c r="M7" s="298">
        <v>340</v>
      </c>
      <c r="N7" s="299" t="s">
        <v>507</v>
      </c>
    </row>
    <row r="8" spans="1:15" ht="16.5">
      <c r="A8" s="187" t="s">
        <v>508</v>
      </c>
      <c r="B8" s="188">
        <v>701</v>
      </c>
      <c r="C8" s="525">
        <v>304.33</v>
      </c>
      <c r="D8" s="193">
        <v>326</v>
      </c>
      <c r="E8" s="193">
        <v>318.5</v>
      </c>
      <c r="F8" s="526">
        <v>328.58</v>
      </c>
      <c r="G8" s="526">
        <v>316.55</v>
      </c>
      <c r="H8" s="526">
        <v>318.61</v>
      </c>
      <c r="I8" s="523">
        <v>381.28</v>
      </c>
      <c r="J8" s="649">
        <f>Ordre_depts_2020_21_tit_codi!W19</f>
        <v>401.19</v>
      </c>
      <c r="K8" s="657">
        <f t="shared" ref="K8:K23" si="1">J8-I8</f>
        <v>19.910000000000025</v>
      </c>
      <c r="L8" s="656">
        <f t="shared" si="0"/>
        <v>6.2490191770503196E-2</v>
      </c>
      <c r="M8" s="204">
        <v>701</v>
      </c>
      <c r="N8" s="207" t="s">
        <v>508</v>
      </c>
    </row>
    <row r="9" spans="1:15" ht="16.5">
      <c r="A9" s="187" t="s">
        <v>901</v>
      </c>
      <c r="B9" s="188">
        <v>702</v>
      </c>
      <c r="C9" s="525">
        <v>422.78</v>
      </c>
      <c r="D9" s="193">
        <v>483.14</v>
      </c>
      <c r="E9" s="193">
        <v>589.52500000000009</v>
      </c>
      <c r="F9" s="526">
        <v>617.16999999999996</v>
      </c>
      <c r="G9" s="526">
        <v>612.26670000000001</v>
      </c>
      <c r="H9" s="526">
        <v>601.49</v>
      </c>
      <c r="I9" s="523">
        <v>563.11760000000004</v>
      </c>
      <c r="J9" s="649">
        <f>Ordre_depts_2020_21_tit_codi!W40</f>
        <v>554.66999999999996</v>
      </c>
      <c r="K9" s="657">
        <f t="shared" si="1"/>
        <v>-8.4476000000000795</v>
      </c>
      <c r="L9" s="656">
        <f t="shared" si="0"/>
        <v>-1.4044456266937238E-2</v>
      </c>
      <c r="M9" s="204">
        <v>702</v>
      </c>
      <c r="N9" s="207" t="s">
        <v>901</v>
      </c>
    </row>
    <row r="10" spans="1:15" ht="16.5">
      <c r="A10" s="187" t="s">
        <v>510</v>
      </c>
      <c r="B10" s="188">
        <v>707</v>
      </c>
      <c r="C10" s="525">
        <v>486.94</v>
      </c>
      <c r="D10" s="193">
        <v>483.27</v>
      </c>
      <c r="E10" s="193">
        <v>567</v>
      </c>
      <c r="F10" s="526">
        <v>552.90499999999997</v>
      </c>
      <c r="G10" s="526">
        <v>544.05859999999996</v>
      </c>
      <c r="H10" s="526">
        <v>489.96</v>
      </c>
      <c r="I10" s="523">
        <v>489.83089999999999</v>
      </c>
      <c r="J10" s="649">
        <f>Ordre_depts_2020_21_tit_codi!W73</f>
        <v>495.65499999999997</v>
      </c>
      <c r="K10" s="657">
        <f t="shared" si="1"/>
        <v>5.8240999999999872</v>
      </c>
      <c r="L10" s="288">
        <f t="shared" si="0"/>
        <v>1.1886888725610228E-2</v>
      </c>
      <c r="M10" s="204">
        <v>707</v>
      </c>
      <c r="N10" s="207" t="s">
        <v>510</v>
      </c>
    </row>
    <row r="11" spans="1:15" ht="16.5">
      <c r="A11" s="187" t="s">
        <v>511</v>
      </c>
      <c r="B11" s="188">
        <v>709</v>
      </c>
      <c r="C11" s="525">
        <v>534.44000000000005</v>
      </c>
      <c r="D11" s="193">
        <v>633.19000000000005</v>
      </c>
      <c r="E11" s="193">
        <v>701.59999999999991</v>
      </c>
      <c r="F11" s="526">
        <v>663.57</v>
      </c>
      <c r="G11" s="526">
        <v>648.45000000000005</v>
      </c>
      <c r="H11" s="526">
        <v>660.34</v>
      </c>
      <c r="I11" s="523">
        <v>626.37090000000001</v>
      </c>
      <c r="J11" s="649">
        <f>Ordre_depts_2020_21_tit_codi!W136</f>
        <v>636.19589999999994</v>
      </c>
      <c r="K11" s="657">
        <f t="shared" si="1"/>
        <v>9.8249999999999318</v>
      </c>
      <c r="L11" s="288">
        <f t="shared" si="0"/>
        <v>1.4878698852106386E-2</v>
      </c>
      <c r="M11" s="204">
        <v>709</v>
      </c>
      <c r="N11" s="207" t="s">
        <v>511</v>
      </c>
      <c r="O11" s="3"/>
    </row>
    <row r="12" spans="1:15" ht="16.5">
      <c r="A12" s="187" t="s">
        <v>512</v>
      </c>
      <c r="B12" s="188">
        <v>710</v>
      </c>
      <c r="C12" s="525">
        <v>705.89</v>
      </c>
      <c r="D12" s="193">
        <v>634.64</v>
      </c>
      <c r="E12" s="193">
        <v>548.15</v>
      </c>
      <c r="F12" s="526">
        <v>538.86620000000005</v>
      </c>
      <c r="G12" s="526">
        <v>534.17190000000005</v>
      </c>
      <c r="H12" s="526">
        <v>529.95190000000002</v>
      </c>
      <c r="I12" s="523">
        <v>542.47760000000005</v>
      </c>
      <c r="J12" s="649">
        <f>Ordre_depts_2020_21_tit_codi!W179</f>
        <v>510.82539999999989</v>
      </c>
      <c r="K12" s="280">
        <f t="shared" si="1"/>
        <v>-31.652200000000164</v>
      </c>
      <c r="L12" s="288">
        <f t="shared" si="0"/>
        <v>-5.9726552541844197E-2</v>
      </c>
      <c r="M12" s="204">
        <v>710</v>
      </c>
      <c r="N12" s="207" t="s">
        <v>512</v>
      </c>
      <c r="O12" s="3"/>
    </row>
    <row r="13" spans="1:15" ht="16.5">
      <c r="A13" s="187" t="s">
        <v>513</v>
      </c>
      <c r="B13" s="188">
        <v>712</v>
      </c>
      <c r="C13" s="525">
        <v>390.72</v>
      </c>
      <c r="D13" s="193">
        <v>409.34</v>
      </c>
      <c r="E13" s="193">
        <v>473.13</v>
      </c>
      <c r="F13" s="526">
        <v>472.71000000000004</v>
      </c>
      <c r="G13" s="526">
        <v>464.5</v>
      </c>
      <c r="H13" s="526">
        <v>464.2</v>
      </c>
      <c r="I13" s="523">
        <v>481.55</v>
      </c>
      <c r="J13" s="649">
        <f>Ordre_depts_2020_21_tit_codi!W203</f>
        <v>493.71499999999997</v>
      </c>
      <c r="K13" s="657">
        <f t="shared" si="1"/>
        <v>12.164999999999964</v>
      </c>
      <c r="L13" s="288">
        <f t="shared" si="0"/>
        <v>2.6206376561826721E-2</v>
      </c>
      <c r="M13" s="204">
        <v>712</v>
      </c>
      <c r="N13" s="207" t="s">
        <v>513</v>
      </c>
    </row>
    <row r="14" spans="1:15" ht="16.5">
      <c r="A14" s="187" t="s">
        <v>514</v>
      </c>
      <c r="B14" s="188">
        <v>713</v>
      </c>
      <c r="C14" s="525">
        <v>321.99</v>
      </c>
      <c r="D14" s="193">
        <v>283.35000000000002</v>
      </c>
      <c r="E14" s="193">
        <v>222.25000000000003</v>
      </c>
      <c r="F14" s="526">
        <v>233.24760000000001</v>
      </c>
      <c r="G14" s="526">
        <v>231.9462</v>
      </c>
      <c r="H14" s="526">
        <v>236.74619999999999</v>
      </c>
      <c r="I14" s="523">
        <v>265.2448</v>
      </c>
      <c r="J14" s="649">
        <f>Ordre_depts_2020_21_tit_codi!W213</f>
        <v>262.43920000000003</v>
      </c>
      <c r="K14" s="657">
        <f t="shared" si="1"/>
        <v>-2.8055999999999699</v>
      </c>
      <c r="L14" s="288">
        <f t="shared" si="0"/>
        <v>-1.1850665396107605E-2</v>
      </c>
      <c r="M14" s="204">
        <v>713</v>
      </c>
      <c r="N14" s="207" t="s">
        <v>514</v>
      </c>
    </row>
    <row r="15" spans="1:15" ht="16.5">
      <c r="A15" s="187" t="s">
        <v>515</v>
      </c>
      <c r="B15" s="188">
        <v>717</v>
      </c>
      <c r="C15" s="525">
        <v>790.58</v>
      </c>
      <c r="D15" s="193">
        <v>742.58</v>
      </c>
      <c r="E15" s="193">
        <v>675.95</v>
      </c>
      <c r="F15" s="526">
        <v>712.95999999999992</v>
      </c>
      <c r="G15" s="526">
        <v>767.51660000000004</v>
      </c>
      <c r="H15" s="526">
        <v>785.03</v>
      </c>
      <c r="I15" s="523">
        <v>1016.44</v>
      </c>
      <c r="J15" s="649">
        <f>Ordre_depts_2020_21_tit_codi!W261</f>
        <v>1082.8750000000002</v>
      </c>
      <c r="K15" s="281">
        <f t="shared" si="1"/>
        <v>66.435000000000173</v>
      </c>
      <c r="L15" s="656">
        <f t="shared" si="0"/>
        <v>8.4627339082583047E-2</v>
      </c>
      <c r="M15" s="204">
        <v>717</v>
      </c>
      <c r="N15" s="207" t="s">
        <v>515</v>
      </c>
      <c r="O15" s="3" t="s">
        <v>1050</v>
      </c>
    </row>
    <row r="16" spans="1:15" ht="16.5">
      <c r="A16" s="187" t="s">
        <v>516</v>
      </c>
      <c r="B16" s="188">
        <v>723</v>
      </c>
      <c r="C16" s="525">
        <v>562.37</v>
      </c>
      <c r="D16" s="193">
        <v>559.01</v>
      </c>
      <c r="E16" s="193">
        <v>526.91000000000008</v>
      </c>
      <c r="F16" s="526">
        <v>555.16</v>
      </c>
      <c r="G16" s="526">
        <v>579.6</v>
      </c>
      <c r="H16" s="526">
        <v>626.94000000000005</v>
      </c>
      <c r="I16" s="523">
        <v>641.91999999999996</v>
      </c>
      <c r="J16" s="649">
        <f>Ordre_depts_2020_21_tit_codi!W281</f>
        <v>659.83</v>
      </c>
      <c r="K16" s="657">
        <f t="shared" si="1"/>
        <v>17.910000000000082</v>
      </c>
      <c r="L16" s="288">
        <f t="shared" si="0"/>
        <v>2.8567327016939547E-2</v>
      </c>
      <c r="M16" s="204">
        <v>723</v>
      </c>
      <c r="N16" s="207" t="s">
        <v>516</v>
      </c>
      <c r="O16" s="3"/>
    </row>
    <row r="17" spans="1:15" ht="16.5">
      <c r="A17" s="187" t="s">
        <v>517</v>
      </c>
      <c r="B17" s="188">
        <v>729</v>
      </c>
      <c r="C17" s="525">
        <v>232.35</v>
      </c>
      <c r="D17" s="193">
        <v>253.14</v>
      </c>
      <c r="E17" s="193">
        <v>309.75</v>
      </c>
      <c r="F17" s="526">
        <v>311.27820000000003</v>
      </c>
      <c r="G17" s="526">
        <v>307.89060000000001</v>
      </c>
      <c r="H17" s="526">
        <v>304.6619</v>
      </c>
      <c r="I17" s="523">
        <v>298.10849999999999</v>
      </c>
      <c r="J17" s="649">
        <f>Ordre_depts_2020_21_tit_codi!W306</f>
        <v>281.92040000000003</v>
      </c>
      <c r="K17" s="657">
        <f t="shared" si="1"/>
        <v>-16.188099999999963</v>
      </c>
      <c r="L17" s="288">
        <f t="shared" si="0"/>
        <v>-5.3134638758571266E-2</v>
      </c>
      <c r="M17" s="204">
        <v>729</v>
      </c>
      <c r="N17" s="207" t="s">
        <v>517</v>
      </c>
    </row>
    <row r="18" spans="1:15" ht="16.5">
      <c r="A18" s="187" t="s">
        <v>518</v>
      </c>
      <c r="B18" s="188">
        <v>732</v>
      </c>
      <c r="C18" s="525">
        <v>418.04</v>
      </c>
      <c r="D18" s="193">
        <v>398.58</v>
      </c>
      <c r="E18" s="193">
        <v>327.76499999999999</v>
      </c>
      <c r="F18" s="526">
        <v>374.17</v>
      </c>
      <c r="G18" s="526">
        <v>330.3</v>
      </c>
      <c r="H18" s="526">
        <v>327.85</v>
      </c>
      <c r="I18" s="523">
        <v>329.7</v>
      </c>
      <c r="J18" s="649">
        <f>Ordre_depts_2020_21_tit_codi!W338</f>
        <v>337.55500000000012</v>
      </c>
      <c r="K18" s="657">
        <f t="shared" si="1"/>
        <v>7.8550000000001319</v>
      </c>
      <c r="L18" s="288">
        <f t="shared" si="0"/>
        <v>2.3959127649840265E-2</v>
      </c>
      <c r="M18" s="204">
        <v>732</v>
      </c>
      <c r="N18" s="207" t="s">
        <v>518</v>
      </c>
    </row>
    <row r="19" spans="1:15" ht="16.5">
      <c r="A19" s="187" t="s">
        <v>519</v>
      </c>
      <c r="B19" s="188">
        <v>737</v>
      </c>
      <c r="C19" s="525">
        <v>313.02999999999997</v>
      </c>
      <c r="D19" s="193">
        <v>343.6</v>
      </c>
      <c r="E19" s="193">
        <v>351.98</v>
      </c>
      <c r="F19" s="526">
        <v>342.22</v>
      </c>
      <c r="G19" s="526">
        <v>318.7</v>
      </c>
      <c r="H19" s="526">
        <v>317.89999999999998</v>
      </c>
      <c r="I19" s="523">
        <v>299.8</v>
      </c>
      <c r="J19" s="649">
        <f>Ordre_depts_2020_21_tit_codi!W352</f>
        <v>308.375</v>
      </c>
      <c r="K19" s="657">
        <f t="shared" si="1"/>
        <v>8.5749999999999886</v>
      </c>
      <c r="L19" s="288">
        <f t="shared" si="0"/>
        <v>2.6973891160742339E-2</v>
      </c>
      <c r="M19" s="204">
        <v>737</v>
      </c>
      <c r="N19" s="207" t="s">
        <v>519</v>
      </c>
    </row>
    <row r="20" spans="1:15" ht="16.5">
      <c r="A20" s="187" t="s">
        <v>520</v>
      </c>
      <c r="B20" s="188">
        <v>744</v>
      </c>
      <c r="C20" s="525">
        <v>212.37</v>
      </c>
      <c r="D20" s="193">
        <v>201.01</v>
      </c>
      <c r="E20" s="193">
        <v>199</v>
      </c>
      <c r="F20" s="526">
        <v>202.495</v>
      </c>
      <c r="G20" s="526">
        <v>226.65479999999999</v>
      </c>
      <c r="H20" s="526">
        <v>260.83089999999999</v>
      </c>
      <c r="I20" s="523">
        <v>250.1891</v>
      </c>
      <c r="J20" s="655">
        <f>Ordre_depts_2020_21_tit_codi!W378</f>
        <v>272.40410000000003</v>
      </c>
      <c r="K20" s="657">
        <f t="shared" si="1"/>
        <v>22.215000000000032</v>
      </c>
      <c r="L20" s="288">
        <f t="shared" si="0"/>
        <v>8.5170123631824426E-2</v>
      </c>
      <c r="M20" s="204">
        <v>744</v>
      </c>
      <c r="N20" s="207" t="s">
        <v>520</v>
      </c>
    </row>
    <row r="21" spans="1:15" ht="16.5">
      <c r="A21" s="187" t="s">
        <v>544</v>
      </c>
      <c r="B21" s="188">
        <v>748</v>
      </c>
      <c r="C21" s="525">
        <v>306.68</v>
      </c>
      <c r="D21" s="193">
        <v>327.75</v>
      </c>
      <c r="E21" s="193">
        <v>351</v>
      </c>
      <c r="F21" s="526">
        <v>360</v>
      </c>
      <c r="G21" s="526">
        <v>358.2</v>
      </c>
      <c r="H21" s="526">
        <v>358.4</v>
      </c>
      <c r="I21" s="523">
        <v>356.35</v>
      </c>
      <c r="J21" s="655">
        <f>Ordre_depts_2020_21_tit_codi!W394</f>
        <v>330.64499999999998</v>
      </c>
      <c r="K21" s="280">
        <f t="shared" si="1"/>
        <v>-25.705000000000041</v>
      </c>
      <c r="L21" s="288">
        <f t="shared" si="0"/>
        <v>-7.1721540178571547E-2</v>
      </c>
      <c r="M21" s="204">
        <v>748</v>
      </c>
      <c r="N21" s="207" t="s">
        <v>544</v>
      </c>
      <c r="O21" s="3"/>
    </row>
    <row r="22" spans="1:15" ht="16.5">
      <c r="A22" s="187" t="s">
        <v>545</v>
      </c>
      <c r="B22" s="188">
        <v>749</v>
      </c>
      <c r="C22" s="525">
        <v>665.55</v>
      </c>
      <c r="D22" s="193">
        <v>690</v>
      </c>
      <c r="E22" s="193">
        <v>710.75</v>
      </c>
      <c r="F22" s="526">
        <v>727.06200000000001</v>
      </c>
      <c r="G22" s="526">
        <v>749.34860000000003</v>
      </c>
      <c r="H22" s="526">
        <v>758.19</v>
      </c>
      <c r="I22" s="523">
        <v>770.87090000000001</v>
      </c>
      <c r="J22" s="649">
        <f>Ordre_depts_2020_21_tit_codi!W428</f>
        <v>736.71249999999998</v>
      </c>
      <c r="K22" s="657">
        <f t="shared" si="1"/>
        <v>-34.158400000000029</v>
      </c>
      <c r="L22" s="288">
        <f t="shared" si="0"/>
        <v>-4.5052559384850796E-2</v>
      </c>
      <c r="M22" s="204">
        <v>749</v>
      </c>
      <c r="N22" s="207" t="s">
        <v>545</v>
      </c>
      <c r="O22" s="3"/>
    </row>
    <row r="23" spans="1:15" ht="16.5">
      <c r="A23" s="187" t="s">
        <v>560</v>
      </c>
      <c r="B23" s="188">
        <v>756</v>
      </c>
      <c r="C23" s="525">
        <v>121.8</v>
      </c>
      <c r="D23" s="193">
        <v>112.5</v>
      </c>
      <c r="E23" s="193">
        <v>112.5</v>
      </c>
      <c r="F23" s="526">
        <v>112.804</v>
      </c>
      <c r="G23" s="526">
        <v>157.804</v>
      </c>
      <c r="H23" s="526">
        <v>150</v>
      </c>
      <c r="I23" s="523">
        <v>152.99969999999999</v>
      </c>
      <c r="J23" s="649">
        <f>Ordre_depts_2020_21_tit_codi!W460</f>
        <v>138</v>
      </c>
      <c r="K23" s="657">
        <f t="shared" si="1"/>
        <v>-14.99969999999999</v>
      </c>
      <c r="L23" s="288">
        <f t="shared" si="0"/>
        <v>-9.9997999999999934E-2</v>
      </c>
      <c r="M23" s="204">
        <v>756</v>
      </c>
      <c r="N23" s="207" t="s">
        <v>560</v>
      </c>
      <c r="O23" s="3"/>
    </row>
    <row r="24" spans="1:15" ht="16.5">
      <c r="A24" s="282" t="s">
        <v>503</v>
      </c>
      <c r="B24" s="283"/>
      <c r="C24" s="527">
        <f t="shared" ref="C24:K24" si="2">SUM(C7:C23)</f>
        <v>7026.0700000000006</v>
      </c>
      <c r="D24" s="527">
        <f t="shared" si="2"/>
        <v>7134.8600000000015</v>
      </c>
      <c r="E24" s="528">
        <f t="shared" si="2"/>
        <v>7236.01</v>
      </c>
      <c r="F24" s="529">
        <f t="shared" si="2"/>
        <v>7324.3399999999992</v>
      </c>
      <c r="G24" s="529">
        <f t="shared" si="2"/>
        <v>7368.7000000000007</v>
      </c>
      <c r="H24" s="530">
        <f t="shared" si="2"/>
        <v>7404.7999999999993</v>
      </c>
      <c r="I24" s="524">
        <f t="shared" si="2"/>
        <v>7466.2500000000009</v>
      </c>
      <c r="J24" s="650">
        <f t="shared" si="2"/>
        <v>7503.0074999999997</v>
      </c>
      <c r="K24" s="284">
        <f t="shared" si="2"/>
        <v>36.757500000000078</v>
      </c>
      <c r="L24" s="735">
        <f t="shared" si="0"/>
        <v>4.9640098314606852E-3</v>
      </c>
      <c r="M24" s="285"/>
      <c r="N24" s="285"/>
    </row>
    <row r="25" spans="1:15" s="25" customFormat="1" ht="16.5">
      <c r="A25" s="286"/>
      <c r="B25" s="287"/>
      <c r="C25" s="304" t="s">
        <v>706</v>
      </c>
      <c r="D25" s="286">
        <f>D24-C24</f>
        <v>108.79000000000087</v>
      </c>
      <c r="E25" s="286">
        <f t="shared" ref="E25:F25" si="3">E24-D24</f>
        <v>101.14999999999873</v>
      </c>
      <c r="F25" s="286">
        <f t="shared" si="3"/>
        <v>88.329999999999018</v>
      </c>
      <c r="G25" s="286">
        <f>G24-F24</f>
        <v>44.360000000001492</v>
      </c>
      <c r="H25" s="286">
        <f>H24-G24</f>
        <v>36.099999999998545</v>
      </c>
      <c r="I25" s="286">
        <f>I24-H24</f>
        <v>61.450000000001637</v>
      </c>
      <c r="J25" s="206">
        <f>J24-I24</f>
        <v>36.757499999998799</v>
      </c>
      <c r="K25" s="36"/>
      <c r="L25" s="36"/>
    </row>
    <row r="26" spans="1:15">
      <c r="G26" s="191"/>
      <c r="H26" s="205"/>
    </row>
    <row r="27" spans="1:15" ht="15.75">
      <c r="B27" s="300" t="s">
        <v>708</v>
      </c>
      <c r="G27" s="191"/>
      <c r="H27" s="206"/>
      <c r="I27" s="289" t="s">
        <v>705</v>
      </c>
      <c r="J27" s="289"/>
      <c r="K27" s="290" t="s">
        <v>1069</v>
      </c>
      <c r="L27" s="291"/>
      <c r="M27" s="292"/>
      <c r="N27" s="292"/>
      <c r="O27" s="292"/>
    </row>
    <row r="28" spans="1:15" ht="15.75">
      <c r="G28" s="179"/>
      <c r="H28" s="206"/>
      <c r="I28" s="293"/>
      <c r="J28" s="293"/>
      <c r="K28" s="290" t="s">
        <v>1068</v>
      </c>
      <c r="L28" s="291"/>
      <c r="M28" s="292"/>
      <c r="N28" s="292"/>
      <c r="O28" s="292"/>
    </row>
    <row r="29" spans="1:15" ht="15.75">
      <c r="I29" s="289"/>
      <c r="J29" s="289"/>
      <c r="K29" s="290"/>
      <c r="L29" s="291"/>
      <c r="M29" s="292"/>
      <c r="N29" s="292"/>
      <c r="O29" s="292"/>
    </row>
    <row r="30" spans="1:15" ht="15.75">
      <c r="I30" s="772"/>
      <c r="J30" s="772"/>
      <c r="K30" s="773"/>
      <c r="L30" s="774"/>
      <c r="M30" s="775"/>
      <c r="N30" s="775"/>
      <c r="O30" s="775"/>
    </row>
    <row r="31" spans="1:15" ht="15.75">
      <c r="I31" s="776"/>
      <c r="J31" s="776"/>
      <c r="K31" s="773"/>
      <c r="L31" s="774"/>
      <c r="M31" s="775"/>
      <c r="N31" s="775"/>
      <c r="O31" s="775"/>
    </row>
    <row r="32" spans="1:15" ht="15.75">
      <c r="I32" s="772"/>
      <c r="J32" s="772"/>
      <c r="K32" s="773"/>
      <c r="L32" s="774"/>
      <c r="M32" s="775"/>
      <c r="N32" s="775"/>
      <c r="O32" s="775"/>
    </row>
    <row r="33" spans="3:15">
      <c r="C33" s="192"/>
      <c r="I33" s="772"/>
      <c r="J33" s="772"/>
      <c r="K33" s="777"/>
      <c r="L33" s="774"/>
      <c r="M33" s="775"/>
      <c r="N33" s="775"/>
      <c r="O33" s="775"/>
    </row>
    <row r="34" spans="3:15" ht="15.75">
      <c r="C34" s="192"/>
      <c r="I34" s="776"/>
      <c r="J34" s="776"/>
      <c r="K34" s="773"/>
      <c r="L34" s="774"/>
      <c r="M34" s="775"/>
      <c r="N34" s="775"/>
      <c r="O34" s="775"/>
    </row>
    <row r="35" spans="3:15" ht="15.75">
      <c r="I35" s="772"/>
      <c r="J35" s="772"/>
      <c r="K35" s="773"/>
      <c r="L35" s="774"/>
      <c r="M35" s="775"/>
      <c r="N35" s="775"/>
      <c r="O35" s="775"/>
    </row>
    <row r="36" spans="3:15" ht="15.75">
      <c r="I36" s="776"/>
      <c r="J36" s="772"/>
      <c r="K36" s="773"/>
      <c r="L36" s="774"/>
      <c r="M36" s="775"/>
      <c r="N36" s="775"/>
      <c r="O36" s="775"/>
    </row>
    <row r="37" spans="3:15" ht="15.75">
      <c r="I37" s="772"/>
      <c r="J37" s="772"/>
      <c r="K37" s="773"/>
      <c r="L37" s="774"/>
      <c r="M37" s="775"/>
      <c r="N37" s="775"/>
      <c r="O37" s="775"/>
    </row>
    <row r="38" spans="3:15" ht="15.75">
      <c r="I38" s="776"/>
      <c r="J38" s="772"/>
      <c r="K38" s="773"/>
      <c r="L38" s="774"/>
      <c r="M38" s="775"/>
      <c r="N38" s="775"/>
      <c r="O38" s="775"/>
    </row>
    <row r="39" spans="3:15" ht="15.75">
      <c r="I39" s="776"/>
      <c r="J39" s="772"/>
      <c r="K39" s="773"/>
      <c r="L39" s="774"/>
      <c r="M39" s="775"/>
      <c r="N39" s="775"/>
      <c r="O39" s="775"/>
    </row>
    <row r="59" spans="4:8">
      <c r="D59" s="189"/>
      <c r="E59" s="189"/>
      <c r="F59" s="189"/>
      <c r="G59" s="189"/>
      <c r="H59" s="190"/>
    </row>
    <row r="60" spans="4:8">
      <c r="H60" s="190"/>
    </row>
    <row r="67" spans="3:3">
      <c r="C67" s="192"/>
    </row>
    <row r="68" spans="3:3">
      <c r="C68" s="192"/>
    </row>
  </sheetData>
  <pageMargins left="0.70866141732283472" right="0.31496062992125984" top="0.15748031496062992" bottom="0.15748031496062992" header="0.31496062992125984" footer="0.31496062992125984"/>
  <pageSetup paperSize="9"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9"/>
  <sheetViews>
    <sheetView topLeftCell="A160" workbookViewId="0">
      <selection activeCell="P244" sqref="P244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35.5703125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</cols>
  <sheetData>
    <row r="1" spans="1:27" ht="89.25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2" t="s">
        <v>1054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66" t="s">
        <v>524</v>
      </c>
      <c r="U1" s="21" t="s">
        <v>490</v>
      </c>
      <c r="V1" s="14" t="s">
        <v>491</v>
      </c>
      <c r="W1" s="39" t="s">
        <v>1063</v>
      </c>
    </row>
    <row r="2" spans="1:27" outlineLevel="2">
      <c r="A2" s="641" t="s">
        <v>33</v>
      </c>
      <c r="B2" s="312" t="s">
        <v>564</v>
      </c>
      <c r="C2" s="642" t="s">
        <v>14</v>
      </c>
      <c r="D2" s="314" t="s">
        <v>623</v>
      </c>
      <c r="E2" s="315" t="s">
        <v>152</v>
      </c>
      <c r="F2" s="316" t="s">
        <v>153</v>
      </c>
      <c r="G2" s="317">
        <v>15</v>
      </c>
      <c r="H2" s="312" t="s">
        <v>144</v>
      </c>
      <c r="I2" s="318">
        <v>1</v>
      </c>
      <c r="J2" s="318">
        <f>$Y$3</f>
        <v>1.3149999999999999</v>
      </c>
      <c r="K2" s="319">
        <v>0</v>
      </c>
      <c r="L2" s="320">
        <f t="shared" ref="L2:L21" si="0">J2*10/3/G2</f>
        <v>0.29222222222222222</v>
      </c>
      <c r="M2" s="321">
        <f t="shared" ref="M2:M21" si="1">K2*10/3/G2</f>
        <v>0</v>
      </c>
      <c r="N2" s="551">
        <v>0</v>
      </c>
      <c r="O2" s="643">
        <f>N2</f>
        <v>0</v>
      </c>
      <c r="P2" s="542">
        <v>0</v>
      </c>
      <c r="Q2" s="551">
        <v>0</v>
      </c>
      <c r="R2" s="643">
        <f>Q2</f>
        <v>0</v>
      </c>
      <c r="S2" s="542">
        <v>0</v>
      </c>
      <c r="T2" s="323">
        <f t="shared" ref="T2:T21" si="2">J2*(O2+R2)+K2*(P2+S2)</f>
        <v>0</v>
      </c>
      <c r="U2" s="324">
        <f t="shared" ref="U2:U21" si="3">J2*O2+K2*P2</f>
        <v>0</v>
      </c>
      <c r="V2" s="322">
        <f t="shared" ref="V2:V21" si="4">J2*R2+K2*S2</f>
        <v>0</v>
      </c>
      <c r="W2" s="325">
        <f t="shared" ref="W2:W21" si="5">T2</f>
        <v>0</v>
      </c>
    </row>
    <row r="3" spans="1:27" ht="15.75" outlineLevel="2">
      <c r="A3" s="326" t="s">
        <v>33</v>
      </c>
      <c r="B3" s="315" t="s">
        <v>564</v>
      </c>
      <c r="C3" s="327" t="s">
        <v>43</v>
      </c>
      <c r="D3" s="314" t="s">
        <v>614</v>
      </c>
      <c r="E3" s="315" t="s">
        <v>644</v>
      </c>
      <c r="F3" s="316" t="s">
        <v>613</v>
      </c>
      <c r="G3" s="328">
        <v>5</v>
      </c>
      <c r="H3" s="315" t="s">
        <v>13</v>
      </c>
      <c r="I3" s="329">
        <v>1</v>
      </c>
      <c r="J3" s="329">
        <f>13.5*I3</f>
        <v>13.5</v>
      </c>
      <c r="K3" s="330">
        <v>0</v>
      </c>
      <c r="L3" s="331">
        <f t="shared" si="0"/>
        <v>9</v>
      </c>
      <c r="M3" s="332">
        <f t="shared" si="1"/>
        <v>0</v>
      </c>
      <c r="N3" s="552">
        <v>15</v>
      </c>
      <c r="O3" s="543">
        <v>1</v>
      </c>
      <c r="P3" s="544">
        <v>0</v>
      </c>
      <c r="Q3" s="552">
        <v>0</v>
      </c>
      <c r="R3" s="543">
        <v>0</v>
      </c>
      <c r="S3" s="544">
        <v>0</v>
      </c>
      <c r="T3" s="335">
        <f t="shared" si="2"/>
        <v>13.5</v>
      </c>
      <c r="U3" s="336">
        <f t="shared" si="3"/>
        <v>13.5</v>
      </c>
      <c r="V3" s="334">
        <f t="shared" si="4"/>
        <v>0</v>
      </c>
      <c r="W3" s="337">
        <f t="shared" si="5"/>
        <v>13.5</v>
      </c>
      <c r="X3" s="128" t="s">
        <v>596</v>
      </c>
      <c r="Y3" s="146">
        <f>Y38</f>
        <v>1.3149999999999999</v>
      </c>
    </row>
    <row r="4" spans="1:27" ht="15.75" outlineLevel="1">
      <c r="A4" s="326"/>
      <c r="B4" s="661" t="s">
        <v>1055</v>
      </c>
      <c r="C4" s="327"/>
      <c r="D4" s="314"/>
      <c r="E4" s="315"/>
      <c r="F4" s="316"/>
      <c r="G4" s="328"/>
      <c r="H4" s="315"/>
      <c r="I4" s="329"/>
      <c r="J4" s="329"/>
      <c r="K4" s="330"/>
      <c r="L4" s="331"/>
      <c r="M4" s="332"/>
      <c r="N4" s="552"/>
      <c r="O4" s="543"/>
      <c r="P4" s="544"/>
      <c r="Q4" s="552"/>
      <c r="R4" s="543"/>
      <c r="S4" s="544"/>
      <c r="T4" s="335"/>
      <c r="U4" s="336"/>
      <c r="V4" s="334"/>
      <c r="W4" s="337">
        <f>SUBTOTAL(9,W2:W3)</f>
        <v>13.5</v>
      </c>
      <c r="X4" s="128"/>
      <c r="Y4" s="146"/>
    </row>
    <row r="5" spans="1:27" ht="15.75" outlineLevel="2">
      <c r="A5" s="354" t="s">
        <v>33</v>
      </c>
      <c r="B5" s="315" t="s">
        <v>34</v>
      </c>
      <c r="C5" s="377" t="s">
        <v>38</v>
      </c>
      <c r="D5" s="315" t="s">
        <v>35</v>
      </c>
      <c r="E5" s="315" t="s">
        <v>36</v>
      </c>
      <c r="F5" s="315" t="s">
        <v>37</v>
      </c>
      <c r="G5" s="328">
        <v>6</v>
      </c>
      <c r="H5" s="315" t="s">
        <v>13</v>
      </c>
      <c r="I5" s="329">
        <v>1</v>
      </c>
      <c r="J5" s="329">
        <v>9</v>
      </c>
      <c r="K5" s="330">
        <v>9</v>
      </c>
      <c r="L5" s="331">
        <f t="shared" si="0"/>
        <v>5</v>
      </c>
      <c r="M5" s="332">
        <f t="shared" si="1"/>
        <v>5</v>
      </c>
      <c r="N5" s="310">
        <v>0</v>
      </c>
      <c r="O5" s="333">
        <v>0</v>
      </c>
      <c r="P5" s="334">
        <v>0</v>
      </c>
      <c r="Q5" s="552">
        <v>40</v>
      </c>
      <c r="R5" s="543">
        <v>1</v>
      </c>
      <c r="S5" s="544">
        <v>2</v>
      </c>
      <c r="T5" s="335">
        <f t="shared" si="2"/>
        <v>27</v>
      </c>
      <c r="U5" s="336">
        <f t="shared" si="3"/>
        <v>0</v>
      </c>
      <c r="V5" s="334">
        <f t="shared" si="4"/>
        <v>27</v>
      </c>
      <c r="W5" s="337">
        <f t="shared" si="5"/>
        <v>27</v>
      </c>
      <c r="X5" s="51"/>
      <c r="Y5" s="127"/>
    </row>
    <row r="6" spans="1:27" ht="15.75" outlineLevel="2">
      <c r="A6" s="354" t="s">
        <v>33</v>
      </c>
      <c r="B6" s="315" t="s">
        <v>34</v>
      </c>
      <c r="C6" s="377" t="s">
        <v>43</v>
      </c>
      <c r="D6" s="315" t="s">
        <v>39</v>
      </c>
      <c r="E6" s="315" t="s">
        <v>40</v>
      </c>
      <c r="F6" s="315" t="s">
        <v>41</v>
      </c>
      <c r="G6" s="328">
        <v>7.5</v>
      </c>
      <c r="H6" s="315" t="s">
        <v>42</v>
      </c>
      <c r="I6" s="329">
        <v>1</v>
      </c>
      <c r="J6" s="329">
        <v>13.5</v>
      </c>
      <c r="K6" s="330">
        <v>9</v>
      </c>
      <c r="L6" s="331">
        <f t="shared" si="0"/>
        <v>6</v>
      </c>
      <c r="M6" s="332">
        <f t="shared" si="1"/>
        <v>4</v>
      </c>
      <c r="N6" s="552">
        <v>80</v>
      </c>
      <c r="O6" s="543">
        <v>1</v>
      </c>
      <c r="P6" s="544">
        <v>4</v>
      </c>
      <c r="Q6" s="310">
        <v>20</v>
      </c>
      <c r="R6" s="543">
        <v>1</v>
      </c>
      <c r="S6" s="544">
        <v>1</v>
      </c>
      <c r="T6" s="335">
        <f t="shared" si="2"/>
        <v>72</v>
      </c>
      <c r="U6" s="336">
        <f t="shared" si="3"/>
        <v>49.5</v>
      </c>
      <c r="V6" s="334">
        <f t="shared" si="4"/>
        <v>22.5</v>
      </c>
      <c r="W6" s="337">
        <f t="shared" si="5"/>
        <v>72</v>
      </c>
      <c r="X6" s="51"/>
      <c r="Y6" s="127"/>
    </row>
    <row r="7" spans="1:27" outlineLevel="2">
      <c r="A7" s="354" t="s">
        <v>33</v>
      </c>
      <c r="B7" s="315" t="s">
        <v>34</v>
      </c>
      <c r="C7" s="377" t="s">
        <v>14</v>
      </c>
      <c r="D7" s="315" t="s">
        <v>44</v>
      </c>
      <c r="E7" s="315" t="s">
        <v>45</v>
      </c>
      <c r="F7" s="315" t="s">
        <v>46</v>
      </c>
      <c r="G7" s="328">
        <v>7.5</v>
      </c>
      <c r="H7" s="315" t="s">
        <v>13</v>
      </c>
      <c r="I7" s="329">
        <v>1</v>
      </c>
      <c r="J7" s="329">
        <v>13.5</v>
      </c>
      <c r="K7" s="330">
        <v>9</v>
      </c>
      <c r="L7" s="331">
        <f t="shared" si="0"/>
        <v>6</v>
      </c>
      <c r="M7" s="332">
        <f t="shared" si="1"/>
        <v>4</v>
      </c>
      <c r="N7" s="552">
        <v>20</v>
      </c>
      <c r="O7" s="543">
        <v>1</v>
      </c>
      <c r="P7" s="544">
        <v>1</v>
      </c>
      <c r="Q7" s="310">
        <v>60</v>
      </c>
      <c r="R7" s="543">
        <v>1</v>
      </c>
      <c r="S7" s="544">
        <v>3</v>
      </c>
      <c r="T7" s="335">
        <f t="shared" si="2"/>
        <v>63</v>
      </c>
      <c r="U7" s="336">
        <f t="shared" si="3"/>
        <v>22.5</v>
      </c>
      <c r="V7" s="334">
        <f t="shared" si="4"/>
        <v>40.5</v>
      </c>
      <c r="W7" s="337">
        <f t="shared" si="5"/>
        <v>63</v>
      </c>
      <c r="X7" s="32"/>
      <c r="Y7" s="25"/>
    </row>
    <row r="8" spans="1:27" outlineLevel="2">
      <c r="A8" s="354" t="s">
        <v>33</v>
      </c>
      <c r="B8" s="315" t="s">
        <v>34</v>
      </c>
      <c r="C8" s="377" t="s">
        <v>18</v>
      </c>
      <c r="D8" s="315" t="s">
        <v>47</v>
      </c>
      <c r="E8" s="315" t="s">
        <v>48</v>
      </c>
      <c r="F8" s="315" t="s">
        <v>49</v>
      </c>
      <c r="G8" s="328">
        <v>6</v>
      </c>
      <c r="H8" s="315" t="s">
        <v>13</v>
      </c>
      <c r="I8" s="329">
        <v>1</v>
      </c>
      <c r="J8" s="329">
        <v>13.5</v>
      </c>
      <c r="K8" s="330">
        <v>4.5</v>
      </c>
      <c r="L8" s="331">
        <f t="shared" si="0"/>
        <v>7.5</v>
      </c>
      <c r="M8" s="332">
        <f t="shared" si="1"/>
        <v>2.5</v>
      </c>
      <c r="N8" s="552">
        <v>60</v>
      </c>
      <c r="O8" s="543">
        <v>1</v>
      </c>
      <c r="P8" s="544">
        <v>3</v>
      </c>
      <c r="Q8" s="552">
        <v>0</v>
      </c>
      <c r="R8" s="543">
        <v>0</v>
      </c>
      <c r="S8" s="544">
        <v>0</v>
      </c>
      <c r="T8" s="335">
        <f t="shared" si="2"/>
        <v>27</v>
      </c>
      <c r="U8" s="336">
        <f t="shared" si="3"/>
        <v>27</v>
      </c>
      <c r="V8" s="334">
        <f t="shared" si="4"/>
        <v>0</v>
      </c>
      <c r="W8" s="337">
        <f t="shared" si="5"/>
        <v>27</v>
      </c>
    </row>
    <row r="9" spans="1:27" ht="15.75" outlineLevel="2">
      <c r="A9" s="354" t="s">
        <v>33</v>
      </c>
      <c r="B9" s="315" t="s">
        <v>34</v>
      </c>
      <c r="C9" s="377" t="s">
        <v>18</v>
      </c>
      <c r="D9" s="315" t="s">
        <v>50</v>
      </c>
      <c r="E9" s="315" t="s">
        <v>51</v>
      </c>
      <c r="F9" s="315" t="s">
        <v>52</v>
      </c>
      <c r="G9" s="328">
        <v>6</v>
      </c>
      <c r="H9" s="315" t="s">
        <v>13</v>
      </c>
      <c r="I9" s="329">
        <v>1</v>
      </c>
      <c r="J9" s="329">
        <v>13.5</v>
      </c>
      <c r="K9" s="330">
        <v>4.5</v>
      </c>
      <c r="L9" s="331">
        <f t="shared" si="0"/>
        <v>7.5</v>
      </c>
      <c r="M9" s="332">
        <f t="shared" si="1"/>
        <v>2.5</v>
      </c>
      <c r="N9" s="552">
        <v>60</v>
      </c>
      <c r="O9" s="543">
        <v>1</v>
      </c>
      <c r="P9" s="544">
        <v>3</v>
      </c>
      <c r="Q9" s="552">
        <v>0</v>
      </c>
      <c r="R9" s="543">
        <v>0</v>
      </c>
      <c r="S9" s="544">
        <v>0</v>
      </c>
      <c r="T9" s="335">
        <f t="shared" si="2"/>
        <v>27</v>
      </c>
      <c r="U9" s="336">
        <f t="shared" si="3"/>
        <v>27</v>
      </c>
      <c r="V9" s="334">
        <f t="shared" si="4"/>
        <v>0</v>
      </c>
      <c r="W9" s="337">
        <f t="shared" si="5"/>
        <v>27</v>
      </c>
      <c r="X9" s="128"/>
      <c r="Y9" s="127"/>
    </row>
    <row r="10" spans="1:27" outlineLevel="2">
      <c r="A10" s="354" t="s">
        <v>33</v>
      </c>
      <c r="B10" s="315" t="s">
        <v>34</v>
      </c>
      <c r="C10" s="377" t="s">
        <v>56</v>
      </c>
      <c r="D10" s="315" t="s">
        <v>53</v>
      </c>
      <c r="E10" s="315" t="s">
        <v>54</v>
      </c>
      <c r="F10" s="315" t="s">
        <v>55</v>
      </c>
      <c r="G10" s="328">
        <v>6</v>
      </c>
      <c r="H10" s="315" t="s">
        <v>13</v>
      </c>
      <c r="I10" s="329">
        <v>1</v>
      </c>
      <c r="J10" s="329">
        <v>13.5</v>
      </c>
      <c r="K10" s="330">
        <v>4.5</v>
      </c>
      <c r="L10" s="331">
        <f t="shared" si="0"/>
        <v>7.5</v>
      </c>
      <c r="M10" s="332">
        <f t="shared" si="1"/>
        <v>2.5</v>
      </c>
      <c r="N10" s="310">
        <v>0</v>
      </c>
      <c r="O10" s="333">
        <v>0</v>
      </c>
      <c r="P10" s="334">
        <v>0</v>
      </c>
      <c r="Q10" s="552">
        <v>60</v>
      </c>
      <c r="R10" s="543">
        <v>1</v>
      </c>
      <c r="S10" s="544">
        <v>3</v>
      </c>
      <c r="T10" s="335">
        <f t="shared" si="2"/>
        <v>27</v>
      </c>
      <c r="U10" s="336">
        <f t="shared" si="3"/>
        <v>0</v>
      </c>
      <c r="V10" s="334">
        <f t="shared" si="4"/>
        <v>27</v>
      </c>
      <c r="W10" s="337">
        <f t="shared" si="5"/>
        <v>27</v>
      </c>
      <c r="Y10" s="25"/>
    </row>
    <row r="11" spans="1:27" outlineLevel="2">
      <c r="A11" s="354" t="s">
        <v>33</v>
      </c>
      <c r="B11" s="315" t="s">
        <v>34</v>
      </c>
      <c r="C11" s="377" t="s">
        <v>22</v>
      </c>
      <c r="D11" s="315" t="s">
        <v>57</v>
      </c>
      <c r="E11" s="315" t="s">
        <v>58</v>
      </c>
      <c r="F11" s="315" t="s">
        <v>59</v>
      </c>
      <c r="G11" s="328">
        <v>6</v>
      </c>
      <c r="H11" s="315" t="s">
        <v>13</v>
      </c>
      <c r="I11" s="329">
        <v>1</v>
      </c>
      <c r="J11" s="329">
        <v>13.5</v>
      </c>
      <c r="K11" s="330">
        <v>4.5</v>
      </c>
      <c r="L11" s="331">
        <f t="shared" si="0"/>
        <v>7.5</v>
      </c>
      <c r="M11" s="332">
        <f t="shared" si="1"/>
        <v>2.5</v>
      </c>
      <c r="N11" s="552">
        <v>40</v>
      </c>
      <c r="O11" s="543">
        <v>1</v>
      </c>
      <c r="P11" s="544">
        <v>2</v>
      </c>
      <c r="Q11" s="310">
        <v>0</v>
      </c>
      <c r="R11" s="333">
        <v>0</v>
      </c>
      <c r="S11" s="334">
        <v>0</v>
      </c>
      <c r="T11" s="335">
        <f t="shared" si="2"/>
        <v>22.5</v>
      </c>
      <c r="U11" s="336">
        <f t="shared" si="3"/>
        <v>22.5</v>
      </c>
      <c r="V11" s="334">
        <f t="shared" si="4"/>
        <v>0</v>
      </c>
      <c r="W11" s="337">
        <f t="shared" si="5"/>
        <v>22.5</v>
      </c>
    </row>
    <row r="12" spans="1:27" outlineLevel="2">
      <c r="A12" s="354" t="s">
        <v>33</v>
      </c>
      <c r="B12" s="315" t="s">
        <v>34</v>
      </c>
      <c r="C12" s="377" t="s">
        <v>22</v>
      </c>
      <c r="D12" s="315" t="s">
        <v>60</v>
      </c>
      <c r="E12" s="315" t="s">
        <v>61</v>
      </c>
      <c r="F12" s="315" t="s">
        <v>62</v>
      </c>
      <c r="G12" s="328">
        <v>6</v>
      </c>
      <c r="H12" s="315" t="s">
        <v>13</v>
      </c>
      <c r="I12" s="329">
        <v>1</v>
      </c>
      <c r="J12" s="329">
        <v>13.5</v>
      </c>
      <c r="K12" s="330">
        <v>4.5</v>
      </c>
      <c r="L12" s="331">
        <f t="shared" si="0"/>
        <v>7.5</v>
      </c>
      <c r="M12" s="332">
        <f t="shared" si="1"/>
        <v>2.5</v>
      </c>
      <c r="N12" s="552">
        <v>40</v>
      </c>
      <c r="O12" s="543">
        <v>1</v>
      </c>
      <c r="P12" s="544">
        <v>2</v>
      </c>
      <c r="Q12" s="310">
        <v>0</v>
      </c>
      <c r="R12" s="333">
        <v>0</v>
      </c>
      <c r="S12" s="334">
        <v>0</v>
      </c>
      <c r="T12" s="335">
        <f t="shared" si="2"/>
        <v>22.5</v>
      </c>
      <c r="U12" s="336">
        <f t="shared" si="3"/>
        <v>22.5</v>
      </c>
      <c r="V12" s="334">
        <f t="shared" si="4"/>
        <v>0</v>
      </c>
      <c r="W12" s="337">
        <f t="shared" si="5"/>
        <v>22.5</v>
      </c>
    </row>
    <row r="13" spans="1:27" outlineLevel="2">
      <c r="A13" s="354" t="s">
        <v>33</v>
      </c>
      <c r="B13" s="315" t="s">
        <v>34</v>
      </c>
      <c r="C13" s="377" t="s">
        <v>22</v>
      </c>
      <c r="D13" s="315" t="s">
        <v>63</v>
      </c>
      <c r="E13" s="315" t="s">
        <v>64</v>
      </c>
      <c r="F13" s="315" t="s">
        <v>65</v>
      </c>
      <c r="G13" s="328">
        <v>6</v>
      </c>
      <c r="H13" s="315" t="s">
        <v>13</v>
      </c>
      <c r="I13" s="329">
        <v>1</v>
      </c>
      <c r="J13" s="329">
        <v>9</v>
      </c>
      <c r="K13" s="330">
        <v>9</v>
      </c>
      <c r="L13" s="331">
        <f t="shared" si="0"/>
        <v>5</v>
      </c>
      <c r="M13" s="332">
        <f t="shared" si="1"/>
        <v>5</v>
      </c>
      <c r="N13" s="554">
        <v>40</v>
      </c>
      <c r="O13" s="543">
        <v>1</v>
      </c>
      <c r="P13" s="544">
        <v>2</v>
      </c>
      <c r="Q13" s="310">
        <v>0</v>
      </c>
      <c r="R13" s="333">
        <v>0</v>
      </c>
      <c r="S13" s="334">
        <v>0</v>
      </c>
      <c r="T13" s="335">
        <f t="shared" si="2"/>
        <v>27</v>
      </c>
      <c r="U13" s="336">
        <f t="shared" si="3"/>
        <v>27</v>
      </c>
      <c r="V13" s="334">
        <f t="shared" si="4"/>
        <v>0</v>
      </c>
      <c r="W13" s="337">
        <f t="shared" si="5"/>
        <v>27</v>
      </c>
    </row>
    <row r="14" spans="1:27" outlineLevel="2">
      <c r="A14" s="354" t="s">
        <v>33</v>
      </c>
      <c r="B14" s="315" t="s">
        <v>34</v>
      </c>
      <c r="C14" s="377" t="s">
        <v>38</v>
      </c>
      <c r="D14" s="315" t="s">
        <v>66</v>
      </c>
      <c r="E14" s="315" t="s">
        <v>67</v>
      </c>
      <c r="F14" s="315" t="s">
        <v>68</v>
      </c>
      <c r="G14" s="328">
        <v>6</v>
      </c>
      <c r="H14" s="315" t="s">
        <v>13</v>
      </c>
      <c r="I14" s="329">
        <v>1</v>
      </c>
      <c r="J14" s="329">
        <v>9</v>
      </c>
      <c r="K14" s="330">
        <v>9</v>
      </c>
      <c r="L14" s="331">
        <f t="shared" si="0"/>
        <v>5</v>
      </c>
      <c r="M14" s="332">
        <f t="shared" si="1"/>
        <v>5</v>
      </c>
      <c r="N14" s="310">
        <v>0</v>
      </c>
      <c r="O14" s="333">
        <v>0</v>
      </c>
      <c r="P14" s="334">
        <v>0</v>
      </c>
      <c r="Q14" s="552">
        <v>40</v>
      </c>
      <c r="R14" s="543">
        <v>1</v>
      </c>
      <c r="S14" s="544">
        <v>2</v>
      </c>
      <c r="T14" s="335">
        <f t="shared" si="2"/>
        <v>27</v>
      </c>
      <c r="U14" s="336">
        <f t="shared" si="3"/>
        <v>0</v>
      </c>
      <c r="V14" s="334">
        <f t="shared" si="4"/>
        <v>27</v>
      </c>
      <c r="W14" s="337">
        <f t="shared" si="5"/>
        <v>27</v>
      </c>
    </row>
    <row r="15" spans="1:27" outlineLevel="2">
      <c r="A15" s="749" t="s">
        <v>33</v>
      </c>
      <c r="B15" s="608" t="s">
        <v>34</v>
      </c>
      <c r="C15" s="608" t="s">
        <v>8</v>
      </c>
      <c r="D15" s="608" t="s">
        <v>908</v>
      </c>
      <c r="E15" s="608" t="s">
        <v>1052</v>
      </c>
      <c r="F15" s="608" t="s">
        <v>1053</v>
      </c>
      <c r="G15" s="750">
        <v>6</v>
      </c>
      <c r="H15" s="608" t="s">
        <v>96</v>
      </c>
      <c r="I15" s="751">
        <v>1</v>
      </c>
      <c r="J15" s="751">
        <f t="shared" ref="J15" si="6">(4.5+$Y$34)*I15</f>
        <v>9</v>
      </c>
      <c r="K15" s="752">
        <v>9</v>
      </c>
      <c r="L15" s="753">
        <f t="shared" si="0"/>
        <v>5</v>
      </c>
      <c r="M15" s="754">
        <f t="shared" si="1"/>
        <v>5</v>
      </c>
      <c r="N15" s="755">
        <v>0</v>
      </c>
      <c r="O15" s="756">
        <v>0</v>
      </c>
      <c r="P15" s="757">
        <v>0</v>
      </c>
      <c r="Q15" s="554">
        <v>20</v>
      </c>
      <c r="R15" s="548">
        <v>1</v>
      </c>
      <c r="S15" s="555">
        <v>1</v>
      </c>
      <c r="T15" s="758">
        <f t="shared" si="2"/>
        <v>18</v>
      </c>
      <c r="U15" s="759">
        <f t="shared" si="3"/>
        <v>0</v>
      </c>
      <c r="V15" s="757">
        <f t="shared" si="4"/>
        <v>18</v>
      </c>
      <c r="W15" s="760">
        <f t="shared" si="5"/>
        <v>18</v>
      </c>
      <c r="X15" s="45"/>
      <c r="Y15" s="45"/>
      <c r="Z15" s="173"/>
      <c r="AA15" s="68"/>
    </row>
    <row r="16" spans="1:27" ht="15.75" outlineLevel="2">
      <c r="A16" s="354" t="s">
        <v>33</v>
      </c>
      <c r="B16" s="315" t="s">
        <v>34</v>
      </c>
      <c r="C16" s="377" t="s">
        <v>8</v>
      </c>
      <c r="D16" s="315" t="s">
        <v>69</v>
      </c>
      <c r="E16" s="315" t="s">
        <v>5</v>
      </c>
      <c r="F16" s="315" t="s">
        <v>6</v>
      </c>
      <c r="G16" s="328">
        <v>18</v>
      </c>
      <c r="H16" s="315" t="s">
        <v>7</v>
      </c>
      <c r="I16" s="329">
        <v>1</v>
      </c>
      <c r="J16" s="329">
        <f>$Y$33</f>
        <v>1.3149999999999999</v>
      </c>
      <c r="K16" s="330">
        <v>0</v>
      </c>
      <c r="L16" s="331">
        <f t="shared" si="0"/>
        <v>0.2435185185185185</v>
      </c>
      <c r="M16" s="332">
        <f t="shared" si="1"/>
        <v>0</v>
      </c>
      <c r="N16" s="552">
        <v>3</v>
      </c>
      <c r="O16" s="545">
        <f>N16</f>
        <v>3</v>
      </c>
      <c r="P16" s="544">
        <v>0</v>
      </c>
      <c r="Q16" s="552">
        <v>3</v>
      </c>
      <c r="R16" s="545">
        <f>Q16</f>
        <v>3</v>
      </c>
      <c r="S16" s="544">
        <v>0</v>
      </c>
      <c r="T16" s="335">
        <f t="shared" si="2"/>
        <v>7.89</v>
      </c>
      <c r="U16" s="336">
        <f t="shared" si="3"/>
        <v>3.9449999999999998</v>
      </c>
      <c r="V16" s="334">
        <f t="shared" si="4"/>
        <v>3.9449999999999998</v>
      </c>
      <c r="W16" s="337">
        <f t="shared" si="5"/>
        <v>7.89</v>
      </c>
      <c r="X16" s="202" t="s">
        <v>653</v>
      </c>
      <c r="Y16" s="52"/>
    </row>
    <row r="17" spans="1:27" outlineLevel="2">
      <c r="A17" s="354" t="s">
        <v>33</v>
      </c>
      <c r="B17" s="315" t="s">
        <v>34</v>
      </c>
      <c r="C17" s="377" t="s">
        <v>8</v>
      </c>
      <c r="D17" s="315" t="s">
        <v>29</v>
      </c>
      <c r="E17" s="315" t="s">
        <v>30</v>
      </c>
      <c r="F17" s="315" t="s">
        <v>31</v>
      </c>
      <c r="G17" s="328">
        <v>12</v>
      </c>
      <c r="H17" s="315" t="s">
        <v>32</v>
      </c>
      <c r="I17" s="329">
        <v>1</v>
      </c>
      <c r="J17" s="329">
        <f>$Y$31</f>
        <v>0.1</v>
      </c>
      <c r="K17" s="330">
        <v>0</v>
      </c>
      <c r="L17" s="331">
        <f t="shared" si="0"/>
        <v>2.7777777777777776E-2</v>
      </c>
      <c r="M17" s="332">
        <f t="shared" si="1"/>
        <v>0</v>
      </c>
      <c r="N17" s="552">
        <v>1</v>
      </c>
      <c r="O17" s="543">
        <f>N17</f>
        <v>1</v>
      </c>
      <c r="P17" s="544">
        <v>0</v>
      </c>
      <c r="Q17" s="552">
        <v>2</v>
      </c>
      <c r="R17" s="543">
        <f>Q17</f>
        <v>2</v>
      </c>
      <c r="S17" s="544">
        <v>0</v>
      </c>
      <c r="T17" s="335">
        <f t="shared" si="2"/>
        <v>0.30000000000000004</v>
      </c>
      <c r="U17" s="336">
        <f t="shared" si="3"/>
        <v>0.1</v>
      </c>
      <c r="V17" s="334">
        <f t="shared" si="4"/>
        <v>0.2</v>
      </c>
      <c r="W17" s="337">
        <f t="shared" si="5"/>
        <v>0.30000000000000004</v>
      </c>
      <c r="Y17" s="25"/>
    </row>
    <row r="18" spans="1:27" outlineLevel="1">
      <c r="A18" s="354"/>
      <c r="B18" s="662" t="s">
        <v>1056</v>
      </c>
      <c r="C18" s="377"/>
      <c r="D18" s="315"/>
      <c r="E18" s="315"/>
      <c r="F18" s="315"/>
      <c r="G18" s="328"/>
      <c r="H18" s="315"/>
      <c r="I18" s="329"/>
      <c r="J18" s="329"/>
      <c r="K18" s="330"/>
      <c r="L18" s="331"/>
      <c r="M18" s="332"/>
      <c r="N18" s="552"/>
      <c r="O18" s="543"/>
      <c r="P18" s="544"/>
      <c r="Q18" s="552"/>
      <c r="R18" s="543"/>
      <c r="S18" s="544"/>
      <c r="T18" s="335"/>
      <c r="U18" s="336"/>
      <c r="V18" s="334"/>
      <c r="W18" s="337">
        <f>SUBTOTAL(9,W5:W17)</f>
        <v>368.19</v>
      </c>
      <c r="Y18" s="25"/>
    </row>
    <row r="19" spans="1:27" ht="15.75" outlineLevel="2">
      <c r="A19" s="326" t="s">
        <v>33</v>
      </c>
      <c r="B19" s="315" t="s">
        <v>24</v>
      </c>
      <c r="C19" s="377" t="s">
        <v>8</v>
      </c>
      <c r="D19" s="315" t="s">
        <v>25</v>
      </c>
      <c r="E19" s="315" t="s">
        <v>26</v>
      </c>
      <c r="F19" s="315" t="s">
        <v>27</v>
      </c>
      <c r="G19" s="328">
        <v>6</v>
      </c>
      <c r="H19" s="315" t="s">
        <v>28</v>
      </c>
      <c r="I19" s="329">
        <v>0</v>
      </c>
      <c r="J19" s="329">
        <f>21*I19</f>
        <v>0</v>
      </c>
      <c r="K19" s="567">
        <v>6</v>
      </c>
      <c r="L19" s="331">
        <f t="shared" si="0"/>
        <v>0</v>
      </c>
      <c r="M19" s="332">
        <f t="shared" si="1"/>
        <v>3.3333333333333335</v>
      </c>
      <c r="N19" s="310">
        <v>0</v>
      </c>
      <c r="O19" s="333">
        <v>0</v>
      </c>
      <c r="P19" s="334">
        <v>0</v>
      </c>
      <c r="Q19" s="552">
        <v>30</v>
      </c>
      <c r="R19" s="543">
        <v>0</v>
      </c>
      <c r="S19" s="544">
        <v>1</v>
      </c>
      <c r="T19" s="644">
        <f t="shared" si="2"/>
        <v>6</v>
      </c>
      <c r="U19" s="610">
        <f t="shared" si="3"/>
        <v>0</v>
      </c>
      <c r="V19" s="561">
        <f t="shared" si="4"/>
        <v>6</v>
      </c>
      <c r="W19" s="337">
        <f t="shared" si="5"/>
        <v>6</v>
      </c>
      <c r="X19" s="90"/>
      <c r="Y19" s="91"/>
    </row>
    <row r="20" spans="1:27" ht="15.75" outlineLevel="1">
      <c r="A20" s="326"/>
      <c r="B20" s="662" t="s">
        <v>1057</v>
      </c>
      <c r="C20" s="377"/>
      <c r="D20" s="315"/>
      <c r="E20" s="315"/>
      <c r="F20" s="315"/>
      <c r="G20" s="328"/>
      <c r="H20" s="315"/>
      <c r="I20" s="329"/>
      <c r="J20" s="329"/>
      <c r="K20" s="567"/>
      <c r="L20" s="331"/>
      <c r="M20" s="332"/>
      <c r="N20" s="310"/>
      <c r="O20" s="333"/>
      <c r="P20" s="334"/>
      <c r="Q20" s="552"/>
      <c r="R20" s="543"/>
      <c r="S20" s="544"/>
      <c r="T20" s="644"/>
      <c r="U20" s="610"/>
      <c r="V20" s="561"/>
      <c r="W20" s="337">
        <f>SUBTOTAL(9,W19:W19)</f>
        <v>6</v>
      </c>
      <c r="X20" s="90"/>
      <c r="Y20" s="91"/>
    </row>
    <row r="21" spans="1:27" ht="15.75" outlineLevel="2">
      <c r="A21" s="354" t="s">
        <v>33</v>
      </c>
      <c r="B21" s="315" t="s">
        <v>70</v>
      </c>
      <c r="C21" s="377" t="s">
        <v>18</v>
      </c>
      <c r="D21" s="315" t="s">
        <v>71</v>
      </c>
      <c r="E21" s="315" t="s">
        <v>72</v>
      </c>
      <c r="F21" s="315" t="s">
        <v>73</v>
      </c>
      <c r="G21" s="328">
        <v>5</v>
      </c>
      <c r="H21" s="315" t="s">
        <v>28</v>
      </c>
      <c r="I21" s="329">
        <v>1</v>
      </c>
      <c r="J21" s="537">
        <f>(4.5+$Y$34)*I21</f>
        <v>9</v>
      </c>
      <c r="K21" s="330">
        <v>4.5</v>
      </c>
      <c r="L21" s="331">
        <f t="shared" si="0"/>
        <v>6</v>
      </c>
      <c r="M21" s="332">
        <f t="shared" si="1"/>
        <v>3</v>
      </c>
      <c r="N21" s="552">
        <v>12</v>
      </c>
      <c r="O21" s="543">
        <v>1</v>
      </c>
      <c r="P21" s="544">
        <v>1</v>
      </c>
      <c r="Q21" s="310">
        <v>0</v>
      </c>
      <c r="R21" s="333">
        <f>Q21</f>
        <v>0</v>
      </c>
      <c r="S21" s="334">
        <v>0</v>
      </c>
      <c r="T21" s="335">
        <f t="shared" si="2"/>
        <v>13.5</v>
      </c>
      <c r="U21" s="336">
        <f t="shared" si="3"/>
        <v>13.5</v>
      </c>
      <c r="V21" s="334">
        <f t="shared" si="4"/>
        <v>0</v>
      </c>
      <c r="W21" s="337">
        <f t="shared" si="5"/>
        <v>13.5</v>
      </c>
      <c r="X21" s="53"/>
      <c r="Y21" s="52"/>
    </row>
    <row r="22" spans="1:27" ht="15.75" outlineLevel="1">
      <c r="A22" s="354"/>
      <c r="B22" s="662" t="s">
        <v>1058</v>
      </c>
      <c r="C22" s="377"/>
      <c r="D22" s="315"/>
      <c r="E22" s="315"/>
      <c r="F22" s="315"/>
      <c r="G22" s="328"/>
      <c r="H22" s="315"/>
      <c r="I22" s="329"/>
      <c r="J22" s="537"/>
      <c r="K22" s="330"/>
      <c r="L22" s="331"/>
      <c r="M22" s="332"/>
      <c r="N22" s="552"/>
      <c r="O22" s="543"/>
      <c r="P22" s="544"/>
      <c r="Q22" s="310"/>
      <c r="R22" s="333"/>
      <c r="S22" s="334"/>
      <c r="T22" s="335"/>
      <c r="U22" s="336"/>
      <c r="V22" s="334"/>
      <c r="W22" s="337">
        <f>SUBTOTAL(9,W21:W21)</f>
        <v>13.5</v>
      </c>
      <c r="X22" s="53"/>
      <c r="Y22" s="52"/>
    </row>
    <row r="23" spans="1:27" outlineLevel="2">
      <c r="A23" s="326" t="s">
        <v>74</v>
      </c>
      <c r="B23" s="315" t="s">
        <v>564</v>
      </c>
      <c r="C23" s="327" t="s">
        <v>14</v>
      </c>
      <c r="D23" s="314" t="s">
        <v>620</v>
      </c>
      <c r="E23" s="315" t="s">
        <v>647</v>
      </c>
      <c r="F23" s="316" t="s">
        <v>619</v>
      </c>
      <c r="G23" s="328">
        <v>5</v>
      </c>
      <c r="H23" s="315" t="s">
        <v>13</v>
      </c>
      <c r="I23" s="329">
        <f>1/3</f>
        <v>0.33333333333333331</v>
      </c>
      <c r="J23" s="329">
        <f>13.5*I23</f>
        <v>4.5</v>
      </c>
      <c r="K23" s="330">
        <v>0</v>
      </c>
      <c r="L23" s="331">
        <f t="shared" ref="L23:L46" si="7">J23*10/3/G23</f>
        <v>3</v>
      </c>
      <c r="M23" s="332">
        <f t="shared" ref="M23:M46" si="8">K23*10/3/G23</f>
        <v>0</v>
      </c>
      <c r="N23" s="552">
        <v>0</v>
      </c>
      <c r="O23" s="543">
        <v>0</v>
      </c>
      <c r="P23" s="544">
        <v>0</v>
      </c>
      <c r="Q23" s="552">
        <v>15</v>
      </c>
      <c r="R23" s="543">
        <v>1</v>
      </c>
      <c r="S23" s="544">
        <v>0</v>
      </c>
      <c r="T23" s="335">
        <f t="shared" ref="T23:T46" si="9">J23*(O23+R23)+K23*(P23+S23)</f>
        <v>4.5</v>
      </c>
      <c r="U23" s="336">
        <f t="shared" ref="U23:U46" si="10">J23*O23+K23*P23</f>
        <v>0</v>
      </c>
      <c r="V23" s="334">
        <f t="shared" ref="V23:V46" si="11">J23*R23+K23*S23</f>
        <v>4.5</v>
      </c>
      <c r="W23" s="337">
        <f t="shared" ref="W23:W46" si="12">T23</f>
        <v>4.5</v>
      </c>
      <c r="Y23" s="1"/>
    </row>
    <row r="24" spans="1:27" outlineLevel="1">
      <c r="A24" s="326"/>
      <c r="B24" s="662" t="s">
        <v>1055</v>
      </c>
      <c r="C24" s="327"/>
      <c r="D24" s="314"/>
      <c r="E24" s="315"/>
      <c r="F24" s="316"/>
      <c r="G24" s="328"/>
      <c r="H24" s="315"/>
      <c r="I24" s="329"/>
      <c r="J24" s="329"/>
      <c r="K24" s="330"/>
      <c r="L24" s="331"/>
      <c r="M24" s="332"/>
      <c r="N24" s="552"/>
      <c r="O24" s="543"/>
      <c r="P24" s="544"/>
      <c r="Q24" s="552"/>
      <c r="R24" s="543"/>
      <c r="S24" s="544"/>
      <c r="T24" s="335"/>
      <c r="U24" s="336"/>
      <c r="V24" s="334"/>
      <c r="W24" s="337">
        <f>SUBTOTAL(9,W23:W23)</f>
        <v>4.5</v>
      </c>
      <c r="Y24" s="1"/>
    </row>
    <row r="25" spans="1:27" outlineLevel="2">
      <c r="A25" s="354" t="s">
        <v>74</v>
      </c>
      <c r="B25" s="315" t="s">
        <v>9</v>
      </c>
      <c r="C25" s="377" t="s">
        <v>18</v>
      </c>
      <c r="D25" s="315" t="s">
        <v>84</v>
      </c>
      <c r="E25" s="315" t="s">
        <v>85</v>
      </c>
      <c r="F25" s="315" t="s">
        <v>86</v>
      </c>
      <c r="G25" s="328">
        <v>6</v>
      </c>
      <c r="H25" s="315" t="s">
        <v>13</v>
      </c>
      <c r="I25" s="329">
        <v>0.1</v>
      </c>
      <c r="J25" s="329">
        <f>9*I25</f>
        <v>0.9</v>
      </c>
      <c r="K25" s="330">
        <f>9*I25</f>
        <v>0.9</v>
      </c>
      <c r="L25" s="331">
        <f t="shared" si="7"/>
        <v>0.5</v>
      </c>
      <c r="M25" s="332">
        <f t="shared" si="8"/>
        <v>0.5</v>
      </c>
      <c r="N25" s="552">
        <v>100</v>
      </c>
      <c r="O25" s="543">
        <v>2</v>
      </c>
      <c r="P25" s="544">
        <v>5</v>
      </c>
      <c r="Q25" s="310">
        <v>0</v>
      </c>
      <c r="R25" s="333">
        <v>0</v>
      </c>
      <c r="S25" s="334">
        <v>0</v>
      </c>
      <c r="T25" s="335">
        <f t="shared" si="9"/>
        <v>6.3</v>
      </c>
      <c r="U25" s="336">
        <f t="shared" si="10"/>
        <v>6.3</v>
      </c>
      <c r="V25" s="334">
        <f t="shared" si="11"/>
        <v>0</v>
      </c>
      <c r="W25" s="337">
        <f t="shared" si="12"/>
        <v>6.3</v>
      </c>
    </row>
    <row r="26" spans="1:27" outlineLevel="2">
      <c r="A26" s="354" t="s">
        <v>74</v>
      </c>
      <c r="B26" s="315" t="s">
        <v>9</v>
      </c>
      <c r="C26" s="377" t="s">
        <v>56</v>
      </c>
      <c r="D26" s="315" t="s">
        <v>281</v>
      </c>
      <c r="E26" s="315" t="s">
        <v>282</v>
      </c>
      <c r="F26" s="315" t="s">
        <v>283</v>
      </c>
      <c r="G26" s="328">
        <v>6</v>
      </c>
      <c r="H26" s="315" t="s">
        <v>13</v>
      </c>
      <c r="I26" s="329">
        <v>0.2</v>
      </c>
      <c r="J26" s="329">
        <f>9*I26</f>
        <v>1.8</v>
      </c>
      <c r="K26" s="330">
        <f>9*I26</f>
        <v>1.8</v>
      </c>
      <c r="L26" s="331">
        <f t="shared" si="7"/>
        <v>1</v>
      </c>
      <c r="M26" s="332">
        <f t="shared" si="8"/>
        <v>1</v>
      </c>
      <c r="N26" s="310">
        <v>0</v>
      </c>
      <c r="O26" s="333">
        <v>0</v>
      </c>
      <c r="P26" s="334">
        <v>0</v>
      </c>
      <c r="Q26" s="552">
        <v>100</v>
      </c>
      <c r="R26" s="543">
        <v>2</v>
      </c>
      <c r="S26" s="544">
        <v>5</v>
      </c>
      <c r="T26" s="335">
        <f t="shared" si="9"/>
        <v>12.6</v>
      </c>
      <c r="U26" s="336">
        <f t="shared" si="10"/>
        <v>0</v>
      </c>
      <c r="V26" s="334">
        <f t="shared" si="11"/>
        <v>12.6</v>
      </c>
      <c r="W26" s="337">
        <f t="shared" si="12"/>
        <v>12.6</v>
      </c>
    </row>
    <row r="27" spans="1:27" outlineLevel="2">
      <c r="A27" s="354" t="s">
        <v>74</v>
      </c>
      <c r="B27" s="315" t="s">
        <v>9</v>
      </c>
      <c r="C27" s="377" t="s">
        <v>38</v>
      </c>
      <c r="D27" s="315" t="s">
        <v>87</v>
      </c>
      <c r="E27" s="315" t="s">
        <v>88</v>
      </c>
      <c r="F27" s="315" t="s">
        <v>89</v>
      </c>
      <c r="G27" s="328">
        <v>6</v>
      </c>
      <c r="H27" s="315" t="s">
        <v>13</v>
      </c>
      <c r="I27" s="329">
        <v>0.3</v>
      </c>
      <c r="J27" s="329">
        <f>9*I27</f>
        <v>2.6999999999999997</v>
      </c>
      <c r="K27" s="330">
        <f>9*I27</f>
        <v>2.6999999999999997</v>
      </c>
      <c r="L27" s="331">
        <f t="shared" si="7"/>
        <v>1.4999999999999998</v>
      </c>
      <c r="M27" s="332">
        <f t="shared" si="8"/>
        <v>1.4999999999999998</v>
      </c>
      <c r="N27" s="310">
        <v>0</v>
      </c>
      <c r="O27" s="333">
        <v>0</v>
      </c>
      <c r="P27" s="334">
        <v>0</v>
      </c>
      <c r="Q27" s="552">
        <v>100</v>
      </c>
      <c r="R27" s="543">
        <v>2</v>
      </c>
      <c r="S27" s="544">
        <v>5</v>
      </c>
      <c r="T27" s="335">
        <f t="shared" si="9"/>
        <v>18.899999999999999</v>
      </c>
      <c r="U27" s="336">
        <f t="shared" si="10"/>
        <v>0</v>
      </c>
      <c r="V27" s="334">
        <f t="shared" si="11"/>
        <v>18.899999999999999</v>
      </c>
      <c r="W27" s="337">
        <f t="shared" si="12"/>
        <v>18.899999999999999</v>
      </c>
    </row>
    <row r="28" spans="1:27" outlineLevel="2">
      <c r="A28" s="326" t="s">
        <v>74</v>
      </c>
      <c r="B28" s="315" t="s">
        <v>9</v>
      </c>
      <c r="C28" s="377" t="s">
        <v>8</v>
      </c>
      <c r="D28" s="315" t="s">
        <v>23</v>
      </c>
      <c r="E28" s="315" t="s">
        <v>5</v>
      </c>
      <c r="F28" s="315" t="s">
        <v>6</v>
      </c>
      <c r="G28" s="328">
        <v>24</v>
      </c>
      <c r="H28" s="315" t="s">
        <v>7</v>
      </c>
      <c r="I28" s="329">
        <v>1</v>
      </c>
      <c r="J28" s="329">
        <f>$Y$33</f>
        <v>1.3149999999999999</v>
      </c>
      <c r="K28" s="330">
        <v>0</v>
      </c>
      <c r="L28" s="331">
        <f t="shared" si="7"/>
        <v>0.18263888888888888</v>
      </c>
      <c r="M28" s="332">
        <f t="shared" si="8"/>
        <v>0</v>
      </c>
      <c r="N28" s="552">
        <v>3</v>
      </c>
      <c r="O28" s="545">
        <f>N28</f>
        <v>3</v>
      </c>
      <c r="P28" s="544">
        <v>0</v>
      </c>
      <c r="Q28" s="552">
        <v>4</v>
      </c>
      <c r="R28" s="545">
        <f>Q28</f>
        <v>4</v>
      </c>
      <c r="S28" s="544">
        <v>0</v>
      </c>
      <c r="T28" s="335">
        <f t="shared" si="9"/>
        <v>9.2050000000000001</v>
      </c>
      <c r="U28" s="336">
        <f t="shared" si="10"/>
        <v>3.9449999999999998</v>
      </c>
      <c r="V28" s="334">
        <f t="shared" si="11"/>
        <v>5.26</v>
      </c>
      <c r="W28" s="337">
        <f t="shared" si="12"/>
        <v>9.2050000000000001</v>
      </c>
    </row>
    <row r="29" spans="1:27" outlineLevel="2">
      <c r="A29" s="354" t="s">
        <v>74</v>
      </c>
      <c r="B29" s="315" t="s">
        <v>9</v>
      </c>
      <c r="C29" s="377" t="s">
        <v>22</v>
      </c>
      <c r="D29" s="315" t="s">
        <v>90</v>
      </c>
      <c r="E29" s="315" t="s">
        <v>91</v>
      </c>
      <c r="F29" s="315" t="s">
        <v>92</v>
      </c>
      <c r="G29" s="328">
        <v>6</v>
      </c>
      <c r="H29" s="315" t="s">
        <v>13</v>
      </c>
      <c r="I29" s="329">
        <v>1</v>
      </c>
      <c r="J29" s="329">
        <v>13.5</v>
      </c>
      <c r="K29" s="330">
        <v>4.5</v>
      </c>
      <c r="L29" s="331">
        <f t="shared" si="7"/>
        <v>7.5</v>
      </c>
      <c r="M29" s="332">
        <f t="shared" si="8"/>
        <v>2.5</v>
      </c>
      <c r="N29" s="552">
        <v>105</v>
      </c>
      <c r="O29" s="543">
        <v>2</v>
      </c>
      <c r="P29" s="544">
        <v>7</v>
      </c>
      <c r="Q29" s="310">
        <v>0</v>
      </c>
      <c r="R29" s="333">
        <v>0</v>
      </c>
      <c r="S29" s="334">
        <v>0</v>
      </c>
      <c r="T29" s="335">
        <f t="shared" si="9"/>
        <v>58.5</v>
      </c>
      <c r="U29" s="336">
        <f t="shared" si="10"/>
        <v>58.5</v>
      </c>
      <c r="V29" s="334">
        <f t="shared" si="11"/>
        <v>0</v>
      </c>
      <c r="W29" s="337">
        <f t="shared" si="12"/>
        <v>58.5</v>
      </c>
    </row>
    <row r="30" spans="1:27" ht="15.75" outlineLevel="2">
      <c r="A30" s="354" t="s">
        <v>74</v>
      </c>
      <c r="B30" s="315" t="s">
        <v>9</v>
      </c>
      <c r="C30" s="377" t="s">
        <v>14</v>
      </c>
      <c r="D30" s="315" t="s">
        <v>93</v>
      </c>
      <c r="E30" s="315" t="s">
        <v>77</v>
      </c>
      <c r="F30" s="315" t="s">
        <v>78</v>
      </c>
      <c r="G30" s="328">
        <v>6</v>
      </c>
      <c r="H30" s="315" t="s">
        <v>79</v>
      </c>
      <c r="I30" s="329">
        <v>1</v>
      </c>
      <c r="J30" s="329">
        <v>9</v>
      </c>
      <c r="K30" s="330">
        <v>9</v>
      </c>
      <c r="L30" s="331">
        <f t="shared" si="7"/>
        <v>5</v>
      </c>
      <c r="M30" s="332">
        <f t="shared" si="8"/>
        <v>5</v>
      </c>
      <c r="N30" s="559">
        <v>30</v>
      </c>
      <c r="O30" s="543">
        <v>1</v>
      </c>
      <c r="P30" s="561">
        <v>2</v>
      </c>
      <c r="Q30" s="552">
        <v>75</v>
      </c>
      <c r="R30" s="673">
        <v>2</v>
      </c>
      <c r="S30" s="544">
        <v>5</v>
      </c>
      <c r="T30" s="335">
        <f t="shared" si="9"/>
        <v>90</v>
      </c>
      <c r="U30" s="336">
        <f t="shared" si="10"/>
        <v>27</v>
      </c>
      <c r="V30" s="334">
        <f t="shared" si="11"/>
        <v>63</v>
      </c>
      <c r="W30" s="337">
        <f t="shared" si="12"/>
        <v>90</v>
      </c>
      <c r="X30" s="202"/>
    </row>
    <row r="31" spans="1:27" ht="15.75" outlineLevel="2">
      <c r="A31" s="354" t="s">
        <v>74</v>
      </c>
      <c r="B31" s="315" t="s">
        <v>9</v>
      </c>
      <c r="C31" s="315" t="s">
        <v>97</v>
      </c>
      <c r="D31" s="566" t="s">
        <v>100</v>
      </c>
      <c r="E31" s="565" t="s">
        <v>902</v>
      </c>
      <c r="F31" s="565" t="s">
        <v>937</v>
      </c>
      <c r="G31" s="355">
        <v>6</v>
      </c>
      <c r="H31" s="315" t="s">
        <v>96</v>
      </c>
      <c r="I31" s="329">
        <v>1</v>
      </c>
      <c r="J31" s="329">
        <f>(9+$Y$34)*I31</f>
        <v>13.5</v>
      </c>
      <c r="K31" s="330">
        <v>4.5</v>
      </c>
      <c r="L31" s="338">
        <f t="shared" si="7"/>
        <v>7.5</v>
      </c>
      <c r="M31" s="339">
        <f t="shared" si="8"/>
        <v>2.5</v>
      </c>
      <c r="N31" s="552">
        <v>15</v>
      </c>
      <c r="O31" s="543">
        <v>1</v>
      </c>
      <c r="P31" s="561">
        <v>1</v>
      </c>
      <c r="Q31" s="310">
        <v>0</v>
      </c>
      <c r="R31" s="333">
        <v>0</v>
      </c>
      <c r="S31" s="334">
        <v>0</v>
      </c>
      <c r="T31" s="356">
        <f t="shared" si="9"/>
        <v>18</v>
      </c>
      <c r="U31" s="336">
        <f t="shared" si="10"/>
        <v>18</v>
      </c>
      <c r="V31" s="334">
        <f t="shared" si="11"/>
        <v>0</v>
      </c>
      <c r="W31" s="357">
        <f t="shared" si="12"/>
        <v>18</v>
      </c>
      <c r="X31" s="569" t="s">
        <v>529</v>
      </c>
      <c r="Y31" s="675">
        <v>0.1</v>
      </c>
      <c r="Z31" s="613" t="s">
        <v>628</v>
      </c>
      <c r="AA31" s="53">
        <v>0.06</v>
      </c>
    </row>
    <row r="32" spans="1:27" outlineLevel="2">
      <c r="A32" s="354" t="s">
        <v>74</v>
      </c>
      <c r="B32" s="315" t="s">
        <v>9</v>
      </c>
      <c r="C32" s="315" t="s">
        <v>97</v>
      </c>
      <c r="D32" s="565" t="s">
        <v>106</v>
      </c>
      <c r="E32" s="565" t="s">
        <v>451</v>
      </c>
      <c r="F32" s="565" t="s">
        <v>903</v>
      </c>
      <c r="G32" s="355">
        <v>6</v>
      </c>
      <c r="H32" s="315" t="s">
        <v>96</v>
      </c>
      <c r="I32" s="329">
        <v>1</v>
      </c>
      <c r="J32" s="329">
        <f>(9+$Y$34)*I32</f>
        <v>13.5</v>
      </c>
      <c r="K32" s="330">
        <v>4.5</v>
      </c>
      <c r="L32" s="338">
        <f t="shared" si="7"/>
        <v>7.5</v>
      </c>
      <c r="M32" s="339">
        <f t="shared" si="8"/>
        <v>2.5</v>
      </c>
      <c r="N32" s="552">
        <v>30</v>
      </c>
      <c r="O32" s="543">
        <v>1</v>
      </c>
      <c r="P32" s="544">
        <v>2</v>
      </c>
      <c r="Q32" s="310">
        <v>0</v>
      </c>
      <c r="R32" s="333">
        <v>0</v>
      </c>
      <c r="S32" s="334">
        <v>0</v>
      </c>
      <c r="T32" s="356">
        <f t="shared" si="9"/>
        <v>22.5</v>
      </c>
      <c r="U32" s="336">
        <f t="shared" si="10"/>
        <v>22.5</v>
      </c>
      <c r="V32" s="334">
        <f t="shared" si="11"/>
        <v>0</v>
      </c>
      <c r="W32" s="357">
        <f t="shared" si="12"/>
        <v>22.5</v>
      </c>
      <c r="X32" s="570" t="s">
        <v>530</v>
      </c>
      <c r="Y32" s="571">
        <v>4</v>
      </c>
      <c r="Z32" s="201"/>
      <c r="AA32" s="53">
        <v>4</v>
      </c>
    </row>
    <row r="33" spans="1:27" ht="15.75" outlineLevel="2">
      <c r="A33" s="354" t="s">
        <v>74</v>
      </c>
      <c r="B33" s="341" t="s">
        <v>9</v>
      </c>
      <c r="C33" s="341" t="s">
        <v>97</v>
      </c>
      <c r="D33" s="651" t="s">
        <v>108</v>
      </c>
      <c r="E33" s="651" t="s">
        <v>905</v>
      </c>
      <c r="F33" s="651" t="s">
        <v>904</v>
      </c>
      <c r="G33" s="358">
        <v>6</v>
      </c>
      <c r="H33" s="341" t="s">
        <v>96</v>
      </c>
      <c r="I33" s="346">
        <f>2/3</f>
        <v>0.66666666666666663</v>
      </c>
      <c r="J33" s="346">
        <f>(9+$Y$34)*I33</f>
        <v>9</v>
      </c>
      <c r="K33" s="347">
        <f>4.5*I33</f>
        <v>3</v>
      </c>
      <c r="L33" s="331">
        <f t="shared" si="7"/>
        <v>5</v>
      </c>
      <c r="M33" s="332">
        <f t="shared" si="8"/>
        <v>1.6666666666666667</v>
      </c>
      <c r="N33" s="553">
        <v>40</v>
      </c>
      <c r="O33" s="546">
        <v>1</v>
      </c>
      <c r="P33" s="547">
        <v>2</v>
      </c>
      <c r="Q33" s="348">
        <v>0</v>
      </c>
      <c r="R33" s="349">
        <v>0</v>
      </c>
      <c r="S33" s="350">
        <v>0</v>
      </c>
      <c r="T33" s="351">
        <f t="shared" si="9"/>
        <v>15</v>
      </c>
      <c r="U33" s="352">
        <f t="shared" si="10"/>
        <v>15</v>
      </c>
      <c r="V33" s="350">
        <f t="shared" si="11"/>
        <v>0</v>
      </c>
      <c r="W33" s="353">
        <f t="shared" si="12"/>
        <v>15</v>
      </c>
      <c r="X33" s="572" t="s">
        <v>528</v>
      </c>
      <c r="Y33" s="748">
        <v>1.3149999999999999</v>
      </c>
      <c r="Z33" s="613" t="s">
        <v>628</v>
      </c>
      <c r="AA33" s="53">
        <v>0.4</v>
      </c>
    </row>
    <row r="34" spans="1:27" outlineLevel="2">
      <c r="A34" s="326" t="s">
        <v>74</v>
      </c>
      <c r="B34" s="315" t="s">
        <v>9</v>
      </c>
      <c r="C34" s="315" t="s">
        <v>8</v>
      </c>
      <c r="D34" s="361" t="s">
        <v>29</v>
      </c>
      <c r="E34" s="315" t="s">
        <v>30</v>
      </c>
      <c r="F34" s="315" t="s">
        <v>31</v>
      </c>
      <c r="G34" s="355">
        <v>12</v>
      </c>
      <c r="H34" s="315" t="s">
        <v>32</v>
      </c>
      <c r="I34" s="329">
        <v>1</v>
      </c>
      <c r="J34" s="329">
        <f>$Y$31</f>
        <v>0.1</v>
      </c>
      <c r="K34" s="330">
        <v>0</v>
      </c>
      <c r="L34" s="338">
        <f t="shared" si="7"/>
        <v>2.7777777777777776E-2</v>
      </c>
      <c r="M34" s="339">
        <f t="shared" si="8"/>
        <v>0</v>
      </c>
      <c r="N34" s="558">
        <v>4</v>
      </c>
      <c r="O34" s="563">
        <f>N34</f>
        <v>4</v>
      </c>
      <c r="P34" s="561">
        <v>0</v>
      </c>
      <c r="Q34" s="559">
        <v>0</v>
      </c>
      <c r="R34" s="563">
        <f>Q34</f>
        <v>0</v>
      </c>
      <c r="S34" s="561">
        <v>0</v>
      </c>
      <c r="T34" s="356">
        <f t="shared" si="9"/>
        <v>0.4</v>
      </c>
      <c r="U34" s="336">
        <f t="shared" si="10"/>
        <v>0.4</v>
      </c>
      <c r="V34" s="334">
        <f t="shared" si="11"/>
        <v>0</v>
      </c>
      <c r="W34" s="357">
        <f t="shared" si="12"/>
        <v>0.4</v>
      </c>
      <c r="X34" s="570" t="s">
        <v>532</v>
      </c>
      <c r="Y34" s="571">
        <f>(Y32-3)*4.5</f>
        <v>4.5</v>
      </c>
      <c r="Z34" s="201"/>
    </row>
    <row r="35" spans="1:27" outlineLevel="1">
      <c r="A35" s="326"/>
      <c r="B35" s="662" t="s">
        <v>1059</v>
      </c>
      <c r="C35" s="315"/>
      <c r="D35" s="361"/>
      <c r="E35" s="315"/>
      <c r="F35" s="315"/>
      <c r="G35" s="355"/>
      <c r="H35" s="315"/>
      <c r="I35" s="329"/>
      <c r="J35" s="329"/>
      <c r="K35" s="330"/>
      <c r="L35" s="338"/>
      <c r="M35" s="339"/>
      <c r="N35" s="558"/>
      <c r="O35" s="563"/>
      <c r="P35" s="561"/>
      <c r="Q35" s="559"/>
      <c r="R35" s="563"/>
      <c r="S35" s="561"/>
      <c r="T35" s="356"/>
      <c r="U35" s="336"/>
      <c r="V35" s="334"/>
      <c r="W35" s="357">
        <f>SUBTOTAL(9,W25:W34)</f>
        <v>251.405</v>
      </c>
      <c r="X35" s="570"/>
      <c r="Y35" s="571"/>
      <c r="Z35" s="201"/>
    </row>
    <row r="36" spans="1:27" outlineLevel="2">
      <c r="A36" s="354" t="s">
        <v>74</v>
      </c>
      <c r="B36" s="315" t="s">
        <v>75</v>
      </c>
      <c r="C36" s="315" t="s">
        <v>14</v>
      </c>
      <c r="D36" s="315" t="s">
        <v>76</v>
      </c>
      <c r="E36" s="315" t="s">
        <v>77</v>
      </c>
      <c r="F36" s="315" t="s">
        <v>78</v>
      </c>
      <c r="G36" s="355">
        <v>6</v>
      </c>
      <c r="H36" s="315" t="s">
        <v>79</v>
      </c>
      <c r="I36" s="329">
        <v>1</v>
      </c>
      <c r="J36" s="329">
        <v>9</v>
      </c>
      <c r="K36" s="330">
        <v>9</v>
      </c>
      <c r="L36" s="338">
        <f t="shared" si="7"/>
        <v>5</v>
      </c>
      <c r="M36" s="339">
        <f t="shared" si="8"/>
        <v>5</v>
      </c>
      <c r="N36" s="552">
        <v>15</v>
      </c>
      <c r="O36" s="543">
        <v>0.33</v>
      </c>
      <c r="P36" s="544">
        <v>1</v>
      </c>
      <c r="Q36" s="552">
        <v>30</v>
      </c>
      <c r="R36" s="548">
        <v>1</v>
      </c>
      <c r="S36" s="544">
        <v>2</v>
      </c>
      <c r="T36" s="356">
        <f t="shared" si="9"/>
        <v>38.97</v>
      </c>
      <c r="U36" s="336">
        <f t="shared" si="10"/>
        <v>11.97</v>
      </c>
      <c r="V36" s="334">
        <f t="shared" si="11"/>
        <v>27</v>
      </c>
      <c r="W36" s="357">
        <f t="shared" si="12"/>
        <v>38.97</v>
      </c>
      <c r="X36" s="573"/>
      <c r="Y36" s="573"/>
      <c r="Z36" s="201"/>
    </row>
    <row r="37" spans="1:27" outlineLevel="1">
      <c r="A37" s="354"/>
      <c r="B37" s="662" t="s">
        <v>1060</v>
      </c>
      <c r="C37" s="315"/>
      <c r="D37" s="315"/>
      <c r="E37" s="315"/>
      <c r="F37" s="315"/>
      <c r="G37" s="355"/>
      <c r="H37" s="315"/>
      <c r="I37" s="329"/>
      <c r="J37" s="329"/>
      <c r="K37" s="330"/>
      <c r="L37" s="338"/>
      <c r="M37" s="339"/>
      <c r="N37" s="552"/>
      <c r="O37" s="543"/>
      <c r="P37" s="544"/>
      <c r="Q37" s="552"/>
      <c r="R37" s="548"/>
      <c r="S37" s="544"/>
      <c r="T37" s="356"/>
      <c r="U37" s="336"/>
      <c r="V37" s="334"/>
      <c r="W37" s="357">
        <f>SUBTOTAL(9,W36:W36)</f>
        <v>38.97</v>
      </c>
      <c r="X37" s="573"/>
      <c r="Y37" s="573"/>
      <c r="Z37" s="201"/>
    </row>
    <row r="38" spans="1:27" ht="15.75" outlineLevel="2">
      <c r="A38" s="354" t="s">
        <v>74</v>
      </c>
      <c r="B38" s="315" t="s">
        <v>80</v>
      </c>
      <c r="C38" s="315" t="s">
        <v>14</v>
      </c>
      <c r="D38" s="315" t="s">
        <v>76</v>
      </c>
      <c r="E38" s="315" t="s">
        <v>77</v>
      </c>
      <c r="F38" s="315" t="s">
        <v>78</v>
      </c>
      <c r="G38" s="355">
        <v>6</v>
      </c>
      <c r="H38" s="315" t="s">
        <v>79</v>
      </c>
      <c r="I38" s="329">
        <v>1</v>
      </c>
      <c r="J38" s="329">
        <v>9</v>
      </c>
      <c r="K38" s="330">
        <v>9</v>
      </c>
      <c r="L38" s="338">
        <f t="shared" si="7"/>
        <v>5</v>
      </c>
      <c r="M38" s="339">
        <f t="shared" si="8"/>
        <v>5</v>
      </c>
      <c r="N38" s="552">
        <v>15</v>
      </c>
      <c r="O38" s="543">
        <v>0.33</v>
      </c>
      <c r="P38" s="544">
        <v>1</v>
      </c>
      <c r="Q38" s="552">
        <v>30</v>
      </c>
      <c r="R38" s="548">
        <v>1</v>
      </c>
      <c r="S38" s="544">
        <v>2</v>
      </c>
      <c r="T38" s="356">
        <f t="shared" si="9"/>
        <v>38.97</v>
      </c>
      <c r="U38" s="336">
        <f t="shared" si="10"/>
        <v>11.97</v>
      </c>
      <c r="V38" s="334">
        <f t="shared" si="11"/>
        <v>27</v>
      </c>
      <c r="W38" s="357">
        <f t="shared" si="12"/>
        <v>38.97</v>
      </c>
      <c r="X38" s="574" t="s">
        <v>649</v>
      </c>
      <c r="Y38" s="676">
        <f>Y33</f>
        <v>1.3149999999999999</v>
      </c>
      <c r="Z38" s="200" t="s">
        <v>628</v>
      </c>
      <c r="AA38" s="53">
        <v>0.4</v>
      </c>
    </row>
    <row r="39" spans="1:27" ht="15.75" outlineLevel="1">
      <c r="A39" s="354"/>
      <c r="B39" s="662" t="s">
        <v>1061</v>
      </c>
      <c r="C39" s="315"/>
      <c r="D39" s="315"/>
      <c r="E39" s="315"/>
      <c r="F39" s="315"/>
      <c r="G39" s="355"/>
      <c r="H39" s="315"/>
      <c r="I39" s="329"/>
      <c r="J39" s="329"/>
      <c r="K39" s="330"/>
      <c r="L39" s="338"/>
      <c r="M39" s="339"/>
      <c r="N39" s="552"/>
      <c r="O39" s="543"/>
      <c r="P39" s="544"/>
      <c r="Q39" s="552"/>
      <c r="R39" s="548"/>
      <c r="S39" s="544"/>
      <c r="T39" s="356"/>
      <c r="U39" s="336"/>
      <c r="V39" s="334"/>
      <c r="W39" s="357">
        <f>SUBTOTAL(9,W38:W38)</f>
        <v>38.97</v>
      </c>
      <c r="X39" s="574"/>
      <c r="Y39" s="676"/>
      <c r="Z39" s="200"/>
    </row>
    <row r="40" spans="1:27" outlineLevel="2">
      <c r="A40" s="354" t="s">
        <v>74</v>
      </c>
      <c r="B40" s="315" t="s">
        <v>3</v>
      </c>
      <c r="C40" s="315" t="s">
        <v>14</v>
      </c>
      <c r="D40" s="315" t="s">
        <v>76</v>
      </c>
      <c r="E40" s="315" t="s">
        <v>77</v>
      </c>
      <c r="F40" s="315" t="s">
        <v>78</v>
      </c>
      <c r="G40" s="355">
        <v>6</v>
      </c>
      <c r="H40" s="315" t="s">
        <v>79</v>
      </c>
      <c r="I40" s="329">
        <v>1</v>
      </c>
      <c r="J40" s="329">
        <v>9</v>
      </c>
      <c r="K40" s="330">
        <v>9</v>
      </c>
      <c r="L40" s="338">
        <f t="shared" si="7"/>
        <v>5</v>
      </c>
      <c r="M40" s="339">
        <f t="shared" si="8"/>
        <v>5</v>
      </c>
      <c r="N40" s="552">
        <v>30</v>
      </c>
      <c r="O40" s="543">
        <v>0.34</v>
      </c>
      <c r="P40" s="544">
        <v>2</v>
      </c>
      <c r="Q40" s="559">
        <v>60</v>
      </c>
      <c r="R40" s="543">
        <v>1</v>
      </c>
      <c r="S40" s="674">
        <v>5</v>
      </c>
      <c r="T40" s="356">
        <f t="shared" si="9"/>
        <v>75.06</v>
      </c>
      <c r="U40" s="336">
        <f t="shared" si="10"/>
        <v>21.06</v>
      </c>
      <c r="V40" s="334">
        <f t="shared" si="11"/>
        <v>54</v>
      </c>
      <c r="W40" s="357">
        <f t="shared" si="12"/>
        <v>75.06</v>
      </c>
      <c r="Y40" s="25"/>
    </row>
    <row r="41" spans="1:27" outlineLevel="2">
      <c r="A41" s="354" t="s">
        <v>74</v>
      </c>
      <c r="B41" s="315" t="s">
        <v>3</v>
      </c>
      <c r="C41" s="315" t="s">
        <v>22</v>
      </c>
      <c r="D41" s="315" t="s">
        <v>81</v>
      </c>
      <c r="E41" s="315" t="s">
        <v>82</v>
      </c>
      <c r="F41" s="315" t="s">
        <v>83</v>
      </c>
      <c r="G41" s="355">
        <v>6</v>
      </c>
      <c r="H41" s="315" t="s">
        <v>13</v>
      </c>
      <c r="I41" s="329">
        <v>1</v>
      </c>
      <c r="J41" s="329">
        <v>9</v>
      </c>
      <c r="K41" s="330">
        <v>9</v>
      </c>
      <c r="L41" s="338">
        <f t="shared" si="7"/>
        <v>5</v>
      </c>
      <c r="M41" s="339">
        <f t="shared" si="8"/>
        <v>5</v>
      </c>
      <c r="N41" s="559">
        <v>90</v>
      </c>
      <c r="O41" s="543">
        <v>2</v>
      </c>
      <c r="P41" s="561">
        <v>6</v>
      </c>
      <c r="Q41" s="310">
        <v>0</v>
      </c>
      <c r="R41" s="333">
        <v>0</v>
      </c>
      <c r="S41" s="334">
        <v>0</v>
      </c>
      <c r="T41" s="356">
        <f t="shared" si="9"/>
        <v>72</v>
      </c>
      <c r="U41" s="336">
        <f t="shared" si="10"/>
        <v>72</v>
      </c>
      <c r="V41" s="334">
        <f t="shared" si="11"/>
        <v>0</v>
      </c>
      <c r="W41" s="357">
        <f t="shared" si="12"/>
        <v>72</v>
      </c>
    </row>
    <row r="42" spans="1:27" outlineLevel="2">
      <c r="A42" s="326" t="s">
        <v>74</v>
      </c>
      <c r="B42" s="315" t="s">
        <v>3</v>
      </c>
      <c r="C42" s="315" t="s">
        <v>8</v>
      </c>
      <c r="D42" s="315" t="s">
        <v>4</v>
      </c>
      <c r="E42" s="315" t="s">
        <v>5</v>
      </c>
      <c r="F42" s="315" t="s">
        <v>6</v>
      </c>
      <c r="G42" s="355">
        <v>24</v>
      </c>
      <c r="H42" s="315" t="s">
        <v>7</v>
      </c>
      <c r="I42" s="329">
        <v>1</v>
      </c>
      <c r="J42" s="329">
        <f>$Y$33</f>
        <v>1.3149999999999999</v>
      </c>
      <c r="K42" s="330">
        <v>0</v>
      </c>
      <c r="L42" s="338">
        <f t="shared" si="7"/>
        <v>0.18263888888888888</v>
      </c>
      <c r="M42" s="339">
        <f t="shared" si="8"/>
        <v>0</v>
      </c>
      <c r="N42" s="552">
        <v>5</v>
      </c>
      <c r="O42" s="545">
        <f>N42</f>
        <v>5</v>
      </c>
      <c r="P42" s="544">
        <v>0</v>
      </c>
      <c r="Q42" s="552">
        <v>6</v>
      </c>
      <c r="R42" s="545">
        <f>Q42</f>
        <v>6</v>
      </c>
      <c r="S42" s="544">
        <v>0</v>
      </c>
      <c r="T42" s="356">
        <f t="shared" si="9"/>
        <v>14.465</v>
      </c>
      <c r="U42" s="336">
        <f t="shared" si="10"/>
        <v>6.5749999999999993</v>
      </c>
      <c r="V42" s="334">
        <f t="shared" si="11"/>
        <v>7.89</v>
      </c>
      <c r="W42" s="357">
        <f t="shared" si="12"/>
        <v>14.465</v>
      </c>
    </row>
    <row r="43" spans="1:27" outlineLevel="2">
      <c r="A43" s="354" t="s">
        <v>74</v>
      </c>
      <c r="B43" s="315" t="s">
        <v>3</v>
      </c>
      <c r="C43" s="315" t="s">
        <v>97</v>
      </c>
      <c r="D43" s="315" t="s">
        <v>94</v>
      </c>
      <c r="E43" s="565" t="s">
        <v>934</v>
      </c>
      <c r="F43" s="565" t="s">
        <v>938</v>
      </c>
      <c r="G43" s="355">
        <v>6</v>
      </c>
      <c r="H43" s="315" t="s">
        <v>96</v>
      </c>
      <c r="I43" s="329">
        <v>1</v>
      </c>
      <c r="J43" s="329">
        <f>(9+$Y$34)*I43</f>
        <v>13.5</v>
      </c>
      <c r="K43" s="330">
        <v>4.5</v>
      </c>
      <c r="L43" s="338">
        <f t="shared" si="7"/>
        <v>7.5</v>
      </c>
      <c r="M43" s="339">
        <f t="shared" si="8"/>
        <v>2.5</v>
      </c>
      <c r="N43" s="552">
        <v>15</v>
      </c>
      <c r="O43" s="543">
        <v>1</v>
      </c>
      <c r="P43" s="544">
        <v>1</v>
      </c>
      <c r="Q43" s="310">
        <v>0</v>
      </c>
      <c r="R43" s="333">
        <v>0</v>
      </c>
      <c r="S43" s="334">
        <v>0</v>
      </c>
      <c r="T43" s="356">
        <f t="shared" si="9"/>
        <v>18</v>
      </c>
      <c r="U43" s="336">
        <f t="shared" si="10"/>
        <v>18</v>
      </c>
      <c r="V43" s="334">
        <f t="shared" si="11"/>
        <v>0</v>
      </c>
      <c r="W43" s="357">
        <f t="shared" si="12"/>
        <v>18</v>
      </c>
      <c r="Z43" s="36">
        <f>Y45-Z45</f>
        <v>36.757500000003347</v>
      </c>
    </row>
    <row r="44" spans="1:27" outlineLevel="2">
      <c r="A44" s="354" t="s">
        <v>74</v>
      </c>
      <c r="B44" s="315" t="s">
        <v>3</v>
      </c>
      <c r="C44" s="315" t="s">
        <v>97</v>
      </c>
      <c r="D44" s="315" t="s">
        <v>98</v>
      </c>
      <c r="E44" s="565" t="s">
        <v>935</v>
      </c>
      <c r="F44" s="565" t="s">
        <v>939</v>
      </c>
      <c r="G44" s="355">
        <v>6</v>
      </c>
      <c r="H44" s="315" t="s">
        <v>96</v>
      </c>
      <c r="I44" s="329">
        <v>1</v>
      </c>
      <c r="J44" s="329">
        <f>(9+$Y$34)*I44</f>
        <v>13.5</v>
      </c>
      <c r="K44" s="330">
        <v>4.5</v>
      </c>
      <c r="L44" s="338">
        <f t="shared" si="7"/>
        <v>7.5</v>
      </c>
      <c r="M44" s="339">
        <f t="shared" si="8"/>
        <v>2.5</v>
      </c>
      <c r="N44" s="552">
        <v>15</v>
      </c>
      <c r="O44" s="543">
        <v>1</v>
      </c>
      <c r="P44" s="544">
        <v>1</v>
      </c>
      <c r="Q44" s="310">
        <v>0</v>
      </c>
      <c r="R44" s="333">
        <v>0</v>
      </c>
      <c r="S44" s="334">
        <v>0</v>
      </c>
      <c r="T44" s="356">
        <f t="shared" si="9"/>
        <v>18</v>
      </c>
      <c r="U44" s="336">
        <f t="shared" si="10"/>
        <v>18</v>
      </c>
      <c r="V44" s="334">
        <f t="shared" si="11"/>
        <v>0</v>
      </c>
      <c r="W44" s="357">
        <f t="shared" si="12"/>
        <v>18</v>
      </c>
    </row>
    <row r="45" spans="1:27" ht="15.75" outlineLevel="2">
      <c r="A45" s="354" t="s">
        <v>74</v>
      </c>
      <c r="B45" s="315" t="s">
        <v>3</v>
      </c>
      <c r="C45" s="315" t="s">
        <v>97</v>
      </c>
      <c r="D45" s="315" t="s">
        <v>100</v>
      </c>
      <c r="E45" s="608" t="s">
        <v>902</v>
      </c>
      <c r="F45" s="565" t="s">
        <v>936</v>
      </c>
      <c r="G45" s="355">
        <v>6</v>
      </c>
      <c r="H45" s="315" t="s">
        <v>96</v>
      </c>
      <c r="I45" s="329">
        <v>1</v>
      </c>
      <c r="J45" s="329">
        <f>(9+$Y$34)*I45</f>
        <v>13.5</v>
      </c>
      <c r="K45" s="330">
        <v>4.5</v>
      </c>
      <c r="L45" s="338">
        <f t="shared" si="7"/>
        <v>7.5</v>
      </c>
      <c r="M45" s="339">
        <f t="shared" si="8"/>
        <v>2.5</v>
      </c>
      <c r="N45" s="552">
        <v>30</v>
      </c>
      <c r="O45" s="543">
        <v>1</v>
      </c>
      <c r="P45" s="561">
        <v>2</v>
      </c>
      <c r="Q45" s="310">
        <v>0</v>
      </c>
      <c r="R45" s="333">
        <v>0</v>
      </c>
      <c r="S45" s="334">
        <v>0</v>
      </c>
      <c r="T45" s="356">
        <f t="shared" si="9"/>
        <v>22.5</v>
      </c>
      <c r="U45" s="336">
        <f t="shared" si="10"/>
        <v>22.5</v>
      </c>
      <c r="V45" s="334">
        <f t="shared" si="11"/>
        <v>0</v>
      </c>
      <c r="W45" s="357">
        <f t="shared" si="12"/>
        <v>22.5</v>
      </c>
      <c r="X45" s="51" t="s">
        <v>527</v>
      </c>
      <c r="Y45" s="52">
        <f>W538</f>
        <v>7503.0075000000033</v>
      </c>
      <c r="Z45" s="92">
        <v>7466.25</v>
      </c>
      <c r="AA45" s="53">
        <f>Z45-Y45</f>
        <v>-36.757500000003347</v>
      </c>
    </row>
    <row r="46" spans="1:27" outlineLevel="2">
      <c r="A46" s="354" t="s">
        <v>74</v>
      </c>
      <c r="B46" s="315" t="s">
        <v>3</v>
      </c>
      <c r="C46" s="315" t="s">
        <v>8</v>
      </c>
      <c r="D46" s="315" t="s">
        <v>29</v>
      </c>
      <c r="E46" s="315" t="s">
        <v>30</v>
      </c>
      <c r="F46" s="315" t="s">
        <v>31</v>
      </c>
      <c r="G46" s="355">
        <v>12</v>
      </c>
      <c r="H46" s="315" t="s">
        <v>32</v>
      </c>
      <c r="I46" s="329">
        <v>1</v>
      </c>
      <c r="J46" s="329">
        <f>$Y$31</f>
        <v>0.1</v>
      </c>
      <c r="K46" s="330">
        <v>0</v>
      </c>
      <c r="L46" s="338">
        <f t="shared" si="7"/>
        <v>2.7777777777777776E-2</v>
      </c>
      <c r="M46" s="339">
        <f t="shared" si="8"/>
        <v>0</v>
      </c>
      <c r="N46" s="310">
        <v>5</v>
      </c>
      <c r="O46" s="333">
        <f>N46</f>
        <v>5</v>
      </c>
      <c r="P46" s="334">
        <v>0</v>
      </c>
      <c r="Q46" s="552">
        <v>3</v>
      </c>
      <c r="R46" s="543">
        <f>Q46</f>
        <v>3</v>
      </c>
      <c r="S46" s="544">
        <v>0</v>
      </c>
      <c r="T46" s="609">
        <f t="shared" si="9"/>
        <v>0.8</v>
      </c>
      <c r="U46" s="610">
        <f t="shared" si="10"/>
        <v>0.5</v>
      </c>
      <c r="V46" s="544">
        <f t="shared" si="11"/>
        <v>0.30000000000000004</v>
      </c>
      <c r="W46" s="357">
        <f t="shared" si="12"/>
        <v>0.8</v>
      </c>
      <c r="Y46" s="25"/>
    </row>
    <row r="47" spans="1:27" outlineLevel="1">
      <c r="A47" s="354"/>
      <c r="B47" s="662" t="s">
        <v>1062</v>
      </c>
      <c r="C47" s="315"/>
      <c r="D47" s="315"/>
      <c r="E47" s="315"/>
      <c r="F47" s="315"/>
      <c r="G47" s="355"/>
      <c r="H47" s="315"/>
      <c r="I47" s="329"/>
      <c r="J47" s="329"/>
      <c r="K47" s="330"/>
      <c r="L47" s="338"/>
      <c r="M47" s="339"/>
      <c r="N47" s="310"/>
      <c r="O47" s="333"/>
      <c r="P47" s="334"/>
      <c r="Q47" s="552"/>
      <c r="R47" s="543"/>
      <c r="S47" s="544"/>
      <c r="T47" s="609"/>
      <c r="U47" s="610"/>
      <c r="V47" s="544"/>
      <c r="W47" s="357">
        <f>SUBTOTAL(9,W40:W46)</f>
        <v>220.82500000000002</v>
      </c>
      <c r="Y47" s="25"/>
    </row>
    <row r="48" spans="1:27" ht="15.75" outlineLevel="2">
      <c r="A48" s="326" t="s">
        <v>110</v>
      </c>
      <c r="B48" s="315" t="s">
        <v>9</v>
      </c>
      <c r="C48" s="315" t="s">
        <v>8</v>
      </c>
      <c r="D48" s="315" t="s">
        <v>23</v>
      </c>
      <c r="E48" s="315" t="s">
        <v>5</v>
      </c>
      <c r="F48" s="315" t="s">
        <v>6</v>
      </c>
      <c r="G48" s="355">
        <v>24</v>
      </c>
      <c r="H48" s="315" t="s">
        <v>7</v>
      </c>
      <c r="I48" s="329">
        <v>1</v>
      </c>
      <c r="J48" s="329">
        <f>$Y$33</f>
        <v>1.3149999999999999</v>
      </c>
      <c r="K48" s="330">
        <v>0</v>
      </c>
      <c r="L48" s="338">
        <f t="shared" ref="L48:L85" si="13">J48*10/3/G48</f>
        <v>0.18263888888888888</v>
      </c>
      <c r="M48" s="339">
        <f t="shared" ref="M48:M85" si="14">K48*10/3/G48</f>
        <v>0</v>
      </c>
      <c r="N48" s="552">
        <v>1</v>
      </c>
      <c r="O48" s="545">
        <f>N48</f>
        <v>1</v>
      </c>
      <c r="P48" s="544">
        <v>0</v>
      </c>
      <c r="Q48" s="552">
        <v>1</v>
      </c>
      <c r="R48" s="545">
        <f>Q48</f>
        <v>1</v>
      </c>
      <c r="S48" s="544">
        <v>0</v>
      </c>
      <c r="T48" s="356">
        <f t="shared" ref="T48:T85" si="15">J48*(O48+R48)+K48*(P48+S48)</f>
        <v>2.63</v>
      </c>
      <c r="U48" s="336">
        <f t="shared" ref="U48:U85" si="16">J48*O48+K48*P48</f>
        <v>1.3149999999999999</v>
      </c>
      <c r="V48" s="334">
        <f t="shared" ref="V48:V85" si="17">J48*R48+K48*S48</f>
        <v>1.3149999999999999</v>
      </c>
      <c r="W48" s="357">
        <f t="shared" ref="W48:W85" si="18">T48</f>
        <v>2.63</v>
      </c>
      <c r="X48" s="90" t="s">
        <v>558</v>
      </c>
      <c r="Y48" s="91">
        <v>7503.33</v>
      </c>
      <c r="Z48" s="36"/>
    </row>
    <row r="49" spans="1:26" ht="15.75" outlineLevel="2">
      <c r="A49" s="326" t="s">
        <v>110</v>
      </c>
      <c r="B49" s="315" t="s">
        <v>9</v>
      </c>
      <c r="C49" s="315" t="s">
        <v>97</v>
      </c>
      <c r="D49" s="315" t="s">
        <v>138</v>
      </c>
      <c r="E49" s="315" t="s">
        <v>139</v>
      </c>
      <c r="F49" s="315" t="s">
        <v>140</v>
      </c>
      <c r="G49" s="355">
        <v>6</v>
      </c>
      <c r="H49" s="315" t="s">
        <v>96</v>
      </c>
      <c r="I49" s="329">
        <v>1</v>
      </c>
      <c r="J49" s="329">
        <f>(9+$Y$34)*I49</f>
        <v>13.5</v>
      </c>
      <c r="K49" s="330">
        <f>4.5*I49</f>
        <v>4.5</v>
      </c>
      <c r="L49" s="338">
        <f t="shared" si="13"/>
        <v>7.5</v>
      </c>
      <c r="M49" s="339">
        <f t="shared" si="14"/>
        <v>2.5</v>
      </c>
      <c r="N49" s="552">
        <v>20</v>
      </c>
      <c r="O49" s="543">
        <v>1</v>
      </c>
      <c r="P49" s="544">
        <v>1</v>
      </c>
      <c r="Q49" s="310">
        <v>0</v>
      </c>
      <c r="R49" s="333">
        <v>0</v>
      </c>
      <c r="S49" s="334">
        <v>0</v>
      </c>
      <c r="T49" s="356">
        <f t="shared" si="15"/>
        <v>18</v>
      </c>
      <c r="U49" s="336">
        <f t="shared" si="16"/>
        <v>18</v>
      </c>
      <c r="V49" s="334">
        <f t="shared" si="17"/>
        <v>0</v>
      </c>
      <c r="W49" s="357">
        <f t="shared" si="18"/>
        <v>18</v>
      </c>
      <c r="X49" s="53" t="s">
        <v>536</v>
      </c>
      <c r="Y49" s="675">
        <f>Y45-Y48</f>
        <v>-0.3224999999965803</v>
      </c>
      <c r="Z49" s="5"/>
    </row>
    <row r="50" spans="1:26" outlineLevel="2">
      <c r="A50" s="326" t="s">
        <v>110</v>
      </c>
      <c r="B50" s="315" t="s">
        <v>9</v>
      </c>
      <c r="C50" s="315" t="s">
        <v>8</v>
      </c>
      <c r="D50" s="315" t="s">
        <v>29</v>
      </c>
      <c r="E50" s="315" t="s">
        <v>30</v>
      </c>
      <c r="F50" s="315" t="s">
        <v>31</v>
      </c>
      <c r="G50" s="355">
        <v>12</v>
      </c>
      <c r="H50" s="315" t="s">
        <v>32</v>
      </c>
      <c r="I50" s="329">
        <v>1</v>
      </c>
      <c r="J50" s="329">
        <f>$Y$31</f>
        <v>0.1</v>
      </c>
      <c r="K50" s="330">
        <v>0</v>
      </c>
      <c r="L50" s="338">
        <f t="shared" si="13"/>
        <v>2.7777777777777776E-2</v>
      </c>
      <c r="M50" s="339">
        <f t="shared" si="14"/>
        <v>0</v>
      </c>
      <c r="N50" s="558">
        <v>2</v>
      </c>
      <c r="O50" s="563">
        <f>N50</f>
        <v>2</v>
      </c>
      <c r="P50" s="561">
        <v>0</v>
      </c>
      <c r="Q50" s="559">
        <v>0</v>
      </c>
      <c r="R50" s="563">
        <f>Q50</f>
        <v>0</v>
      </c>
      <c r="S50" s="561">
        <v>0</v>
      </c>
      <c r="T50" s="356">
        <f t="shared" si="15"/>
        <v>0.2</v>
      </c>
      <c r="U50" s="336">
        <f t="shared" si="16"/>
        <v>0.2</v>
      </c>
      <c r="V50" s="334">
        <f t="shared" si="17"/>
        <v>0</v>
      </c>
      <c r="W50" s="357">
        <f t="shared" si="18"/>
        <v>0.2</v>
      </c>
      <c r="Y50" s="172"/>
      <c r="Z50" s="172"/>
    </row>
    <row r="51" spans="1:26" outlineLevel="2">
      <c r="A51" s="576" t="s">
        <v>110</v>
      </c>
      <c r="B51" s="315" t="s">
        <v>9</v>
      </c>
      <c r="C51" s="361" t="s">
        <v>8</v>
      </c>
      <c r="D51" s="565" t="s">
        <v>908</v>
      </c>
      <c r="E51" s="565" t="s">
        <v>906</v>
      </c>
      <c r="F51" s="565" t="s">
        <v>907</v>
      </c>
      <c r="G51" s="355">
        <v>6</v>
      </c>
      <c r="H51" s="315" t="s">
        <v>32</v>
      </c>
      <c r="I51" s="575">
        <v>0.5</v>
      </c>
      <c r="J51" s="537">
        <f>(4.5+$Y$34)*I51</f>
        <v>4.5</v>
      </c>
      <c r="K51" s="567">
        <f>9*I51</f>
        <v>4.5</v>
      </c>
      <c r="L51" s="338">
        <f t="shared" si="13"/>
        <v>2.5</v>
      </c>
      <c r="M51" s="339">
        <f t="shared" si="14"/>
        <v>2.5</v>
      </c>
      <c r="N51" s="310">
        <v>0</v>
      </c>
      <c r="O51" s="333">
        <v>0</v>
      </c>
      <c r="P51" s="334">
        <v>0</v>
      </c>
      <c r="Q51" s="559">
        <v>4</v>
      </c>
      <c r="R51" s="563">
        <v>0.2</v>
      </c>
      <c r="S51" s="561">
        <v>0.2</v>
      </c>
      <c r="T51" s="356">
        <f t="shared" si="15"/>
        <v>1.8</v>
      </c>
      <c r="U51" s="336">
        <f t="shared" si="16"/>
        <v>0</v>
      </c>
      <c r="V51" s="334">
        <f t="shared" si="17"/>
        <v>1.8</v>
      </c>
      <c r="W51" s="357">
        <f t="shared" si="18"/>
        <v>1.8</v>
      </c>
      <c r="Z51" s="53"/>
    </row>
    <row r="52" spans="1:26" outlineLevel="1">
      <c r="A52" s="576"/>
      <c r="B52" s="662" t="s">
        <v>1059</v>
      </c>
      <c r="C52" s="361"/>
      <c r="D52" s="565"/>
      <c r="E52" s="565"/>
      <c r="F52" s="565"/>
      <c r="G52" s="355"/>
      <c r="H52" s="315"/>
      <c r="I52" s="575"/>
      <c r="J52" s="537"/>
      <c r="K52" s="567"/>
      <c r="L52" s="338"/>
      <c r="M52" s="339"/>
      <c r="N52" s="310"/>
      <c r="O52" s="333"/>
      <c r="P52" s="334"/>
      <c r="Q52" s="559"/>
      <c r="R52" s="563"/>
      <c r="S52" s="561"/>
      <c r="T52" s="356"/>
      <c r="U52" s="336"/>
      <c r="V52" s="334"/>
      <c r="W52" s="357">
        <f>SUBTOTAL(9,W48:W51)</f>
        <v>22.63</v>
      </c>
      <c r="Z52" s="53"/>
    </row>
    <row r="53" spans="1:26" outlineLevel="2">
      <c r="A53" s="354" t="s">
        <v>110</v>
      </c>
      <c r="B53" s="315" t="s">
        <v>75</v>
      </c>
      <c r="C53" s="315" t="s">
        <v>56</v>
      </c>
      <c r="D53" s="315" t="s">
        <v>111</v>
      </c>
      <c r="E53" s="315" t="s">
        <v>112</v>
      </c>
      <c r="F53" s="315" t="s">
        <v>113</v>
      </c>
      <c r="G53" s="355">
        <v>6</v>
      </c>
      <c r="H53" s="315" t="s">
        <v>79</v>
      </c>
      <c r="I53" s="329">
        <v>1</v>
      </c>
      <c r="J53" s="329">
        <v>6.75</v>
      </c>
      <c r="K53" s="330">
        <v>11.25</v>
      </c>
      <c r="L53" s="338">
        <f t="shared" si="13"/>
        <v>3.75</v>
      </c>
      <c r="M53" s="339">
        <f t="shared" si="14"/>
        <v>6.25</v>
      </c>
      <c r="N53" s="310">
        <v>0</v>
      </c>
      <c r="O53" s="333">
        <v>0</v>
      </c>
      <c r="P53" s="334">
        <v>0</v>
      </c>
      <c r="Q53" s="552">
        <v>40</v>
      </c>
      <c r="R53" s="563">
        <v>0.75</v>
      </c>
      <c r="S53" s="544">
        <v>2</v>
      </c>
      <c r="T53" s="356">
        <f t="shared" si="15"/>
        <v>27.5625</v>
      </c>
      <c r="U53" s="336">
        <f t="shared" si="16"/>
        <v>0</v>
      </c>
      <c r="V53" s="334">
        <f t="shared" si="17"/>
        <v>27.5625</v>
      </c>
      <c r="W53" s="357">
        <f t="shared" si="18"/>
        <v>27.5625</v>
      </c>
      <c r="X53" s="154"/>
      <c r="Y53" s="146"/>
      <c r="Z53" s="53"/>
    </row>
    <row r="54" spans="1:26" outlineLevel="2">
      <c r="A54" s="354" t="s">
        <v>110</v>
      </c>
      <c r="B54" s="315" t="s">
        <v>75</v>
      </c>
      <c r="C54" s="315" t="s">
        <v>22</v>
      </c>
      <c r="D54" s="315" t="s">
        <v>114</v>
      </c>
      <c r="E54" s="315" t="s">
        <v>115</v>
      </c>
      <c r="F54" s="315" t="s">
        <v>116</v>
      </c>
      <c r="G54" s="355">
        <v>6</v>
      </c>
      <c r="H54" s="315" t="s">
        <v>13</v>
      </c>
      <c r="I54" s="329">
        <v>1</v>
      </c>
      <c r="J54" s="329">
        <v>9</v>
      </c>
      <c r="K54" s="330">
        <v>9</v>
      </c>
      <c r="L54" s="338">
        <f t="shared" si="13"/>
        <v>5</v>
      </c>
      <c r="M54" s="339">
        <f t="shared" si="14"/>
        <v>5</v>
      </c>
      <c r="N54" s="552">
        <v>30</v>
      </c>
      <c r="O54" s="543">
        <v>1</v>
      </c>
      <c r="P54" s="544">
        <v>2</v>
      </c>
      <c r="Q54" s="310">
        <v>0</v>
      </c>
      <c r="R54" s="333">
        <v>0</v>
      </c>
      <c r="S54" s="334">
        <v>0</v>
      </c>
      <c r="T54" s="356">
        <f t="shared" si="15"/>
        <v>27</v>
      </c>
      <c r="U54" s="336">
        <f t="shared" si="16"/>
        <v>27</v>
      </c>
      <c r="V54" s="334">
        <f t="shared" si="17"/>
        <v>0</v>
      </c>
      <c r="W54" s="357">
        <f t="shared" si="18"/>
        <v>27</v>
      </c>
      <c r="Y54" s="43"/>
      <c r="Z54" s="70"/>
    </row>
    <row r="55" spans="1:26" outlineLevel="2">
      <c r="A55" s="576" t="s">
        <v>110</v>
      </c>
      <c r="B55" s="315" t="s">
        <v>75</v>
      </c>
      <c r="C55" s="361" t="s">
        <v>8</v>
      </c>
      <c r="D55" s="565" t="s">
        <v>908</v>
      </c>
      <c r="E55" s="565" t="s">
        <v>906</v>
      </c>
      <c r="F55" s="565" t="s">
        <v>907</v>
      </c>
      <c r="G55" s="355">
        <v>6</v>
      </c>
      <c r="H55" s="315" t="s">
        <v>32</v>
      </c>
      <c r="I55" s="575">
        <v>0.5</v>
      </c>
      <c r="J55" s="537">
        <f>(4.5+$Y$34)*I55</f>
        <v>4.5</v>
      </c>
      <c r="K55" s="567">
        <f>9*I55</f>
        <v>4.5</v>
      </c>
      <c r="L55" s="338">
        <f t="shared" si="13"/>
        <v>2.5</v>
      </c>
      <c r="M55" s="339">
        <f t="shared" si="14"/>
        <v>2.5</v>
      </c>
      <c r="N55" s="310">
        <v>0</v>
      </c>
      <c r="O55" s="333">
        <v>0</v>
      </c>
      <c r="P55" s="334">
        <v>0</v>
      </c>
      <c r="Q55" s="559">
        <v>4</v>
      </c>
      <c r="R55" s="563">
        <v>0.2</v>
      </c>
      <c r="S55" s="561">
        <v>0.2</v>
      </c>
      <c r="T55" s="356">
        <f t="shared" si="15"/>
        <v>1.8</v>
      </c>
      <c r="U55" s="336">
        <f t="shared" si="16"/>
        <v>0</v>
      </c>
      <c r="V55" s="334">
        <f t="shared" si="17"/>
        <v>1.8</v>
      </c>
      <c r="W55" s="357">
        <f t="shared" si="18"/>
        <v>1.8</v>
      </c>
    </row>
    <row r="56" spans="1:26" outlineLevel="1">
      <c r="A56" s="576"/>
      <c r="B56" s="662" t="s">
        <v>1060</v>
      </c>
      <c r="C56" s="361"/>
      <c r="D56" s="565"/>
      <c r="E56" s="565"/>
      <c r="F56" s="565"/>
      <c r="G56" s="355"/>
      <c r="H56" s="315"/>
      <c r="I56" s="575"/>
      <c r="J56" s="537"/>
      <c r="K56" s="567"/>
      <c r="L56" s="338"/>
      <c r="M56" s="339"/>
      <c r="N56" s="310"/>
      <c r="O56" s="333"/>
      <c r="P56" s="334"/>
      <c r="Q56" s="559"/>
      <c r="R56" s="563"/>
      <c r="S56" s="561"/>
      <c r="T56" s="356"/>
      <c r="U56" s="336"/>
      <c r="V56" s="334"/>
      <c r="W56" s="357">
        <f>SUBTOTAL(9,W53:W55)</f>
        <v>56.362499999999997</v>
      </c>
    </row>
    <row r="57" spans="1:26" outlineLevel="2">
      <c r="A57" s="576" t="s">
        <v>110</v>
      </c>
      <c r="B57" s="315" t="s">
        <v>34</v>
      </c>
      <c r="C57" s="361" t="s">
        <v>8</v>
      </c>
      <c r="D57" s="565" t="s">
        <v>908</v>
      </c>
      <c r="E57" s="565" t="s">
        <v>906</v>
      </c>
      <c r="F57" s="565" t="s">
        <v>907</v>
      </c>
      <c r="G57" s="355">
        <v>6</v>
      </c>
      <c r="H57" s="315" t="s">
        <v>32</v>
      </c>
      <c r="I57" s="575">
        <v>0.5</v>
      </c>
      <c r="J57" s="537">
        <f>(4.5+$Y$34)*I57</f>
        <v>4.5</v>
      </c>
      <c r="K57" s="567">
        <f>9*I57</f>
        <v>4.5</v>
      </c>
      <c r="L57" s="338">
        <f t="shared" si="13"/>
        <v>2.5</v>
      </c>
      <c r="M57" s="339">
        <f t="shared" si="14"/>
        <v>2.5</v>
      </c>
      <c r="N57" s="310">
        <v>0</v>
      </c>
      <c r="O57" s="333">
        <v>0</v>
      </c>
      <c r="P57" s="334">
        <v>0</v>
      </c>
      <c r="Q57" s="559">
        <v>4</v>
      </c>
      <c r="R57" s="563">
        <v>0.2</v>
      </c>
      <c r="S57" s="561">
        <v>0.2</v>
      </c>
      <c r="T57" s="356">
        <f t="shared" si="15"/>
        <v>1.8</v>
      </c>
      <c r="U57" s="336">
        <f t="shared" si="16"/>
        <v>0</v>
      </c>
      <c r="V57" s="334">
        <f t="shared" si="17"/>
        <v>1.8</v>
      </c>
      <c r="W57" s="357">
        <f t="shared" si="18"/>
        <v>1.8</v>
      </c>
    </row>
    <row r="58" spans="1:26" outlineLevel="1">
      <c r="A58" s="576"/>
      <c r="B58" s="662" t="s">
        <v>1056</v>
      </c>
      <c r="C58" s="361"/>
      <c r="D58" s="565"/>
      <c r="E58" s="565"/>
      <c r="F58" s="565"/>
      <c r="G58" s="355"/>
      <c r="H58" s="315"/>
      <c r="I58" s="575"/>
      <c r="J58" s="537"/>
      <c r="K58" s="567"/>
      <c r="L58" s="338"/>
      <c r="M58" s="339"/>
      <c r="N58" s="310"/>
      <c r="O58" s="333"/>
      <c r="P58" s="334"/>
      <c r="Q58" s="559"/>
      <c r="R58" s="563"/>
      <c r="S58" s="561"/>
      <c r="T58" s="356"/>
      <c r="U58" s="336"/>
      <c r="V58" s="334"/>
      <c r="W58" s="357">
        <f>SUBTOTAL(9,W57:W57)</f>
        <v>1.8</v>
      </c>
    </row>
    <row r="59" spans="1:26" outlineLevel="2">
      <c r="A59" s="354" t="s">
        <v>110</v>
      </c>
      <c r="B59" s="315" t="s">
        <v>80</v>
      </c>
      <c r="C59" s="315" t="s">
        <v>56</v>
      </c>
      <c r="D59" s="315" t="s">
        <v>111</v>
      </c>
      <c r="E59" s="315" t="s">
        <v>112</v>
      </c>
      <c r="F59" s="315" t="s">
        <v>113</v>
      </c>
      <c r="G59" s="355">
        <v>6</v>
      </c>
      <c r="H59" s="315" t="s">
        <v>79</v>
      </c>
      <c r="I59" s="329">
        <v>1</v>
      </c>
      <c r="J59" s="329">
        <v>6.75</v>
      </c>
      <c r="K59" s="330">
        <v>11.25</v>
      </c>
      <c r="L59" s="338">
        <f t="shared" si="13"/>
        <v>3.75</v>
      </c>
      <c r="M59" s="339">
        <f t="shared" si="14"/>
        <v>6.25</v>
      </c>
      <c r="N59" s="310">
        <v>0</v>
      </c>
      <c r="O59" s="333">
        <v>0</v>
      </c>
      <c r="P59" s="334">
        <v>0</v>
      </c>
      <c r="Q59" s="552">
        <v>60</v>
      </c>
      <c r="R59" s="548">
        <v>0.75</v>
      </c>
      <c r="S59" s="745">
        <v>3</v>
      </c>
      <c r="T59" s="356">
        <f t="shared" si="15"/>
        <v>38.8125</v>
      </c>
      <c r="U59" s="336">
        <f t="shared" si="16"/>
        <v>0</v>
      </c>
      <c r="V59" s="334">
        <f t="shared" si="17"/>
        <v>38.8125</v>
      </c>
      <c r="W59" s="357">
        <f t="shared" si="18"/>
        <v>38.8125</v>
      </c>
    </row>
    <row r="60" spans="1:26" outlineLevel="2">
      <c r="A60" s="354" t="s">
        <v>110</v>
      </c>
      <c r="B60" s="315" t="s">
        <v>80</v>
      </c>
      <c r="C60" s="315" t="s">
        <v>22</v>
      </c>
      <c r="D60" s="315" t="s">
        <v>117</v>
      </c>
      <c r="E60" s="315" t="s">
        <v>118</v>
      </c>
      <c r="F60" s="315" t="s">
        <v>119</v>
      </c>
      <c r="G60" s="355">
        <v>6</v>
      </c>
      <c r="H60" s="315" t="s">
        <v>13</v>
      </c>
      <c r="I60" s="329">
        <v>1</v>
      </c>
      <c r="J60" s="329">
        <v>4.5</v>
      </c>
      <c r="K60" s="330">
        <v>13.5</v>
      </c>
      <c r="L60" s="338">
        <f t="shared" si="13"/>
        <v>2.5</v>
      </c>
      <c r="M60" s="339">
        <f t="shared" si="14"/>
        <v>7.5</v>
      </c>
      <c r="N60" s="552">
        <v>40</v>
      </c>
      <c r="O60" s="543">
        <v>1</v>
      </c>
      <c r="P60" s="544">
        <v>2</v>
      </c>
      <c r="Q60" s="310">
        <v>0</v>
      </c>
      <c r="R60" s="333">
        <v>0</v>
      </c>
      <c r="S60" s="334">
        <v>0</v>
      </c>
      <c r="T60" s="356">
        <f t="shared" si="15"/>
        <v>31.5</v>
      </c>
      <c r="U60" s="336">
        <f t="shared" si="16"/>
        <v>31.5</v>
      </c>
      <c r="V60" s="334">
        <f t="shared" si="17"/>
        <v>0</v>
      </c>
      <c r="W60" s="357">
        <f t="shared" si="18"/>
        <v>31.5</v>
      </c>
    </row>
    <row r="61" spans="1:26" outlineLevel="2">
      <c r="A61" s="354" t="s">
        <v>110</v>
      </c>
      <c r="B61" s="315" t="s">
        <v>80</v>
      </c>
      <c r="C61" s="315" t="s">
        <v>38</v>
      </c>
      <c r="D61" s="315" t="s">
        <v>120</v>
      </c>
      <c r="E61" s="315" t="s">
        <v>121</v>
      </c>
      <c r="F61" s="315" t="s">
        <v>122</v>
      </c>
      <c r="G61" s="355">
        <v>6</v>
      </c>
      <c r="H61" s="315" t="s">
        <v>13</v>
      </c>
      <c r="I61" s="329">
        <v>1</v>
      </c>
      <c r="J61" s="329">
        <v>9</v>
      </c>
      <c r="K61" s="330">
        <v>9</v>
      </c>
      <c r="L61" s="338">
        <f t="shared" si="13"/>
        <v>5</v>
      </c>
      <c r="M61" s="339">
        <f t="shared" si="14"/>
        <v>5</v>
      </c>
      <c r="N61" s="310">
        <v>0</v>
      </c>
      <c r="O61" s="333">
        <v>0</v>
      </c>
      <c r="P61" s="334">
        <v>0</v>
      </c>
      <c r="Q61" s="552">
        <v>40</v>
      </c>
      <c r="R61" s="543">
        <v>1</v>
      </c>
      <c r="S61" s="544">
        <v>2</v>
      </c>
      <c r="T61" s="356">
        <f t="shared" si="15"/>
        <v>27</v>
      </c>
      <c r="U61" s="336">
        <f t="shared" si="16"/>
        <v>0</v>
      </c>
      <c r="V61" s="334">
        <f t="shared" si="17"/>
        <v>27</v>
      </c>
      <c r="W61" s="357">
        <f t="shared" si="18"/>
        <v>27</v>
      </c>
    </row>
    <row r="62" spans="1:26" outlineLevel="2">
      <c r="A62" s="354" t="s">
        <v>110</v>
      </c>
      <c r="B62" s="315" t="s">
        <v>80</v>
      </c>
      <c r="C62" s="315" t="s">
        <v>38</v>
      </c>
      <c r="D62" s="315" t="s">
        <v>123</v>
      </c>
      <c r="E62" s="315" t="s">
        <v>124</v>
      </c>
      <c r="F62" s="315" t="s">
        <v>125</v>
      </c>
      <c r="G62" s="355">
        <v>6</v>
      </c>
      <c r="H62" s="315" t="s">
        <v>13</v>
      </c>
      <c r="I62" s="329">
        <v>1</v>
      </c>
      <c r="J62" s="329">
        <v>9</v>
      </c>
      <c r="K62" s="330">
        <v>9</v>
      </c>
      <c r="L62" s="338">
        <f t="shared" si="13"/>
        <v>5</v>
      </c>
      <c r="M62" s="339">
        <f t="shared" si="14"/>
        <v>5</v>
      </c>
      <c r="N62" s="310">
        <v>0</v>
      </c>
      <c r="O62" s="333">
        <v>0</v>
      </c>
      <c r="P62" s="334">
        <v>0</v>
      </c>
      <c r="Q62" s="552">
        <v>40</v>
      </c>
      <c r="R62" s="543">
        <v>1</v>
      </c>
      <c r="S62" s="544">
        <v>2</v>
      </c>
      <c r="T62" s="356">
        <f t="shared" si="15"/>
        <v>27</v>
      </c>
      <c r="U62" s="336">
        <f t="shared" si="16"/>
        <v>0</v>
      </c>
      <c r="V62" s="334">
        <f t="shared" si="17"/>
        <v>27</v>
      </c>
      <c r="W62" s="357">
        <f t="shared" si="18"/>
        <v>27</v>
      </c>
    </row>
    <row r="63" spans="1:26" outlineLevel="2">
      <c r="A63" s="354" t="s">
        <v>110</v>
      </c>
      <c r="B63" s="315" t="s">
        <v>80</v>
      </c>
      <c r="C63" s="315" t="s">
        <v>22</v>
      </c>
      <c r="D63" s="315" t="s">
        <v>126</v>
      </c>
      <c r="E63" s="315" t="s">
        <v>115</v>
      </c>
      <c r="F63" s="315" t="s">
        <v>127</v>
      </c>
      <c r="G63" s="355">
        <v>6</v>
      </c>
      <c r="H63" s="315" t="s">
        <v>13</v>
      </c>
      <c r="I63" s="329">
        <v>1</v>
      </c>
      <c r="J63" s="329">
        <v>9</v>
      </c>
      <c r="K63" s="330">
        <v>9</v>
      </c>
      <c r="L63" s="338">
        <f t="shared" si="13"/>
        <v>5</v>
      </c>
      <c r="M63" s="339">
        <f t="shared" si="14"/>
        <v>5</v>
      </c>
      <c r="N63" s="554">
        <v>36</v>
      </c>
      <c r="O63" s="543">
        <v>1</v>
      </c>
      <c r="P63" s="555">
        <v>3</v>
      </c>
      <c r="Q63" s="310">
        <v>0</v>
      </c>
      <c r="R63" s="333">
        <v>0</v>
      </c>
      <c r="S63" s="334">
        <v>0</v>
      </c>
      <c r="T63" s="356">
        <f t="shared" si="15"/>
        <v>36</v>
      </c>
      <c r="U63" s="336">
        <f t="shared" si="16"/>
        <v>36</v>
      </c>
      <c r="V63" s="334">
        <f t="shared" si="17"/>
        <v>0</v>
      </c>
      <c r="W63" s="357">
        <f t="shared" si="18"/>
        <v>36</v>
      </c>
    </row>
    <row r="64" spans="1:26" outlineLevel="2">
      <c r="A64" s="354" t="s">
        <v>110</v>
      </c>
      <c r="B64" s="315" t="s">
        <v>80</v>
      </c>
      <c r="C64" s="315" t="s">
        <v>38</v>
      </c>
      <c r="D64" s="315" t="s">
        <v>128</v>
      </c>
      <c r="E64" s="315" t="s">
        <v>129</v>
      </c>
      <c r="F64" s="315" t="s">
        <v>130</v>
      </c>
      <c r="G64" s="355">
        <v>6</v>
      </c>
      <c r="H64" s="315" t="s">
        <v>13</v>
      </c>
      <c r="I64" s="329">
        <v>1</v>
      </c>
      <c r="J64" s="329">
        <v>4.5</v>
      </c>
      <c r="K64" s="330">
        <v>13.5</v>
      </c>
      <c r="L64" s="338">
        <f t="shared" si="13"/>
        <v>2.5</v>
      </c>
      <c r="M64" s="339">
        <f t="shared" si="14"/>
        <v>7.5</v>
      </c>
      <c r="N64" s="310">
        <v>0</v>
      </c>
      <c r="O64" s="333">
        <v>0</v>
      </c>
      <c r="P64" s="334">
        <v>0</v>
      </c>
      <c r="Q64" s="677">
        <v>32</v>
      </c>
      <c r="R64" s="543">
        <v>1</v>
      </c>
      <c r="S64" s="674">
        <v>2</v>
      </c>
      <c r="T64" s="356">
        <f t="shared" si="15"/>
        <v>31.5</v>
      </c>
      <c r="U64" s="336">
        <f t="shared" si="16"/>
        <v>0</v>
      </c>
      <c r="V64" s="334">
        <f t="shared" si="17"/>
        <v>31.5</v>
      </c>
      <c r="W64" s="357">
        <f t="shared" si="18"/>
        <v>31.5</v>
      </c>
    </row>
    <row r="65" spans="1:26" outlineLevel="2">
      <c r="A65" s="326" t="s">
        <v>110</v>
      </c>
      <c r="B65" s="315" t="s">
        <v>80</v>
      </c>
      <c r="C65" s="315" t="s">
        <v>8</v>
      </c>
      <c r="D65" s="315" t="s">
        <v>131</v>
      </c>
      <c r="E65" s="315" t="s">
        <v>5</v>
      </c>
      <c r="F65" s="315" t="s">
        <v>6</v>
      </c>
      <c r="G65" s="355">
        <v>24</v>
      </c>
      <c r="H65" s="315" t="s">
        <v>7</v>
      </c>
      <c r="I65" s="329">
        <v>1</v>
      </c>
      <c r="J65" s="329">
        <f>$Y$33</f>
        <v>1.3149999999999999</v>
      </c>
      <c r="K65" s="330">
        <v>0</v>
      </c>
      <c r="L65" s="338">
        <f t="shared" si="13"/>
        <v>0.18263888888888888</v>
      </c>
      <c r="M65" s="339">
        <f t="shared" si="14"/>
        <v>0</v>
      </c>
      <c r="N65" s="552">
        <v>4</v>
      </c>
      <c r="O65" s="545">
        <f>N65</f>
        <v>4</v>
      </c>
      <c r="P65" s="544">
        <v>0</v>
      </c>
      <c r="Q65" s="552">
        <v>4</v>
      </c>
      <c r="R65" s="545">
        <f>Q65</f>
        <v>4</v>
      </c>
      <c r="S65" s="544">
        <v>0</v>
      </c>
      <c r="T65" s="356">
        <f t="shared" si="15"/>
        <v>10.52</v>
      </c>
      <c r="U65" s="336">
        <f t="shared" si="16"/>
        <v>5.26</v>
      </c>
      <c r="V65" s="334">
        <f t="shared" si="17"/>
        <v>5.26</v>
      </c>
      <c r="W65" s="357">
        <f t="shared" si="18"/>
        <v>10.52</v>
      </c>
      <c r="Z65" s="53"/>
    </row>
    <row r="66" spans="1:26" outlineLevel="2">
      <c r="A66" s="354" t="s">
        <v>110</v>
      </c>
      <c r="B66" s="315" t="s">
        <v>80</v>
      </c>
      <c r="C66" s="315" t="s">
        <v>97</v>
      </c>
      <c r="D66" s="315" t="s">
        <v>132</v>
      </c>
      <c r="E66" s="315" t="s">
        <v>133</v>
      </c>
      <c r="F66" s="315" t="s">
        <v>134</v>
      </c>
      <c r="G66" s="355">
        <v>6</v>
      </c>
      <c r="H66" s="315" t="s">
        <v>96</v>
      </c>
      <c r="I66" s="329">
        <v>1</v>
      </c>
      <c r="J66" s="329">
        <f>(4.5+$Y$34)*I66</f>
        <v>9</v>
      </c>
      <c r="K66" s="330">
        <v>9</v>
      </c>
      <c r="L66" s="338">
        <f t="shared" si="13"/>
        <v>5</v>
      </c>
      <c r="M66" s="339">
        <f t="shared" si="14"/>
        <v>5</v>
      </c>
      <c r="N66" s="552">
        <v>20</v>
      </c>
      <c r="O66" s="543">
        <v>1</v>
      </c>
      <c r="P66" s="544">
        <v>1</v>
      </c>
      <c r="Q66" s="310">
        <v>0</v>
      </c>
      <c r="R66" s="333">
        <v>0</v>
      </c>
      <c r="S66" s="334">
        <v>0</v>
      </c>
      <c r="T66" s="356">
        <f t="shared" si="15"/>
        <v>18</v>
      </c>
      <c r="U66" s="336">
        <f t="shared" si="16"/>
        <v>18</v>
      </c>
      <c r="V66" s="334">
        <f t="shared" si="17"/>
        <v>0</v>
      </c>
      <c r="W66" s="357">
        <f t="shared" si="18"/>
        <v>18</v>
      </c>
    </row>
    <row r="67" spans="1:26" outlineLevel="2">
      <c r="A67" s="354" t="s">
        <v>110</v>
      </c>
      <c r="B67" s="315" t="s">
        <v>80</v>
      </c>
      <c r="C67" s="315" t="s">
        <v>97</v>
      </c>
      <c r="D67" s="315" t="s">
        <v>135</v>
      </c>
      <c r="E67" s="315" t="s">
        <v>136</v>
      </c>
      <c r="F67" s="315" t="s">
        <v>137</v>
      </c>
      <c r="G67" s="355">
        <v>6</v>
      </c>
      <c r="H67" s="315" t="s">
        <v>96</v>
      </c>
      <c r="I67" s="329">
        <v>1</v>
      </c>
      <c r="J67" s="329">
        <f>(4.5+$Y$34)*I67</f>
        <v>9</v>
      </c>
      <c r="K67" s="330">
        <v>9</v>
      </c>
      <c r="L67" s="338">
        <f t="shared" si="13"/>
        <v>5</v>
      </c>
      <c r="M67" s="339">
        <f t="shared" si="14"/>
        <v>5</v>
      </c>
      <c r="N67" s="552">
        <v>20</v>
      </c>
      <c r="O67" s="543">
        <v>1</v>
      </c>
      <c r="P67" s="544">
        <v>1</v>
      </c>
      <c r="Q67" s="310">
        <v>0</v>
      </c>
      <c r="R67" s="333">
        <v>0</v>
      </c>
      <c r="S67" s="334">
        <v>0</v>
      </c>
      <c r="T67" s="356">
        <f t="shared" si="15"/>
        <v>18</v>
      </c>
      <c r="U67" s="336">
        <f t="shared" si="16"/>
        <v>18</v>
      </c>
      <c r="V67" s="334">
        <f t="shared" si="17"/>
        <v>0</v>
      </c>
      <c r="W67" s="357">
        <f t="shared" si="18"/>
        <v>18</v>
      </c>
    </row>
    <row r="68" spans="1:26" outlineLevel="2">
      <c r="A68" s="354" t="s">
        <v>110</v>
      </c>
      <c r="B68" s="315" t="s">
        <v>80</v>
      </c>
      <c r="C68" s="315" t="s">
        <v>8</v>
      </c>
      <c r="D68" s="315" t="s">
        <v>29</v>
      </c>
      <c r="E68" s="315" t="s">
        <v>30</v>
      </c>
      <c r="F68" s="315" t="s">
        <v>31</v>
      </c>
      <c r="G68" s="355">
        <v>12</v>
      </c>
      <c r="H68" s="315" t="s">
        <v>32</v>
      </c>
      <c r="I68" s="329">
        <v>1</v>
      </c>
      <c r="J68" s="329">
        <f>$Y$31</f>
        <v>0.1</v>
      </c>
      <c r="K68" s="330">
        <v>0</v>
      </c>
      <c r="L68" s="338">
        <f t="shared" si="13"/>
        <v>2.7777777777777776E-2</v>
      </c>
      <c r="M68" s="339">
        <f t="shared" si="14"/>
        <v>0</v>
      </c>
      <c r="N68" s="552">
        <v>2</v>
      </c>
      <c r="O68" s="543">
        <f>N68</f>
        <v>2</v>
      </c>
      <c r="P68" s="544">
        <v>0</v>
      </c>
      <c r="Q68" s="552">
        <v>2</v>
      </c>
      <c r="R68" s="543">
        <f>Q68</f>
        <v>2</v>
      </c>
      <c r="S68" s="544">
        <v>0</v>
      </c>
      <c r="T68" s="356">
        <f t="shared" si="15"/>
        <v>0.4</v>
      </c>
      <c r="U68" s="336">
        <f t="shared" si="16"/>
        <v>0.2</v>
      </c>
      <c r="V68" s="334">
        <f t="shared" si="17"/>
        <v>0.2</v>
      </c>
      <c r="W68" s="357">
        <f t="shared" si="18"/>
        <v>0.4</v>
      </c>
    </row>
    <row r="69" spans="1:26" outlineLevel="2">
      <c r="A69" s="576" t="s">
        <v>110</v>
      </c>
      <c r="B69" s="315" t="s">
        <v>80</v>
      </c>
      <c r="C69" s="361" t="s">
        <v>8</v>
      </c>
      <c r="D69" s="565" t="s">
        <v>908</v>
      </c>
      <c r="E69" s="565" t="s">
        <v>906</v>
      </c>
      <c r="F69" s="565" t="s">
        <v>907</v>
      </c>
      <c r="G69" s="355">
        <v>6</v>
      </c>
      <c r="H69" s="315" t="s">
        <v>32</v>
      </c>
      <c r="I69" s="575">
        <v>0.5</v>
      </c>
      <c r="J69" s="537">
        <f>(4.5+$Y$34)*I69</f>
        <v>4.5</v>
      </c>
      <c r="K69" s="567">
        <f>9*I69</f>
        <v>4.5</v>
      </c>
      <c r="L69" s="338">
        <f t="shared" si="13"/>
        <v>2.5</v>
      </c>
      <c r="M69" s="339">
        <f t="shared" si="14"/>
        <v>2.5</v>
      </c>
      <c r="N69" s="310">
        <v>0</v>
      </c>
      <c r="O69" s="333">
        <v>0</v>
      </c>
      <c r="P69" s="334">
        <v>0</v>
      </c>
      <c r="Q69" s="559">
        <v>4</v>
      </c>
      <c r="R69" s="563">
        <v>0.2</v>
      </c>
      <c r="S69" s="561">
        <v>0.2</v>
      </c>
      <c r="T69" s="356">
        <f t="shared" si="15"/>
        <v>1.8</v>
      </c>
      <c r="U69" s="336">
        <f t="shared" si="16"/>
        <v>0</v>
      </c>
      <c r="V69" s="334">
        <f t="shared" si="17"/>
        <v>1.8</v>
      </c>
      <c r="W69" s="357">
        <f t="shared" si="18"/>
        <v>1.8</v>
      </c>
    </row>
    <row r="70" spans="1:26" outlineLevel="1">
      <c r="A70" s="576"/>
      <c r="B70" s="662" t="s">
        <v>1061</v>
      </c>
      <c r="C70" s="361"/>
      <c r="D70" s="565"/>
      <c r="E70" s="565"/>
      <c r="F70" s="565"/>
      <c r="G70" s="355"/>
      <c r="H70" s="315"/>
      <c r="I70" s="575"/>
      <c r="J70" s="537"/>
      <c r="K70" s="567"/>
      <c r="L70" s="338"/>
      <c r="M70" s="339"/>
      <c r="N70" s="310"/>
      <c r="O70" s="333"/>
      <c r="P70" s="334"/>
      <c r="Q70" s="559"/>
      <c r="R70" s="563"/>
      <c r="S70" s="561"/>
      <c r="T70" s="356"/>
      <c r="U70" s="336"/>
      <c r="V70" s="334"/>
      <c r="W70" s="357">
        <f>SUBTOTAL(9,W59:W69)</f>
        <v>240.53250000000003</v>
      </c>
    </row>
    <row r="71" spans="1:26" outlineLevel="2">
      <c r="A71" s="354" t="s">
        <v>110</v>
      </c>
      <c r="B71" s="315" t="s">
        <v>3</v>
      </c>
      <c r="C71" s="315" t="s">
        <v>56</v>
      </c>
      <c r="D71" s="315" t="s">
        <v>111</v>
      </c>
      <c r="E71" s="315" t="s">
        <v>112</v>
      </c>
      <c r="F71" s="315" t="s">
        <v>113</v>
      </c>
      <c r="G71" s="355">
        <v>6</v>
      </c>
      <c r="H71" s="315" t="s">
        <v>79</v>
      </c>
      <c r="I71" s="329">
        <v>1</v>
      </c>
      <c r="J71" s="329">
        <v>6.75</v>
      </c>
      <c r="K71" s="330">
        <v>11.25</v>
      </c>
      <c r="L71" s="338">
        <f t="shared" si="13"/>
        <v>3.75</v>
      </c>
      <c r="M71" s="339">
        <f t="shared" si="14"/>
        <v>6.25</v>
      </c>
      <c r="N71" s="310">
        <v>0</v>
      </c>
      <c r="O71" s="333">
        <v>0</v>
      </c>
      <c r="P71" s="334">
        <v>0</v>
      </c>
      <c r="Q71" s="552">
        <v>80</v>
      </c>
      <c r="R71" s="563">
        <v>1.5</v>
      </c>
      <c r="S71" s="544">
        <v>4</v>
      </c>
      <c r="T71" s="356">
        <f t="shared" si="15"/>
        <v>55.125</v>
      </c>
      <c r="U71" s="336">
        <f t="shared" si="16"/>
        <v>0</v>
      </c>
      <c r="V71" s="334">
        <f t="shared" si="17"/>
        <v>55.125</v>
      </c>
      <c r="W71" s="357">
        <f t="shared" si="18"/>
        <v>55.125</v>
      </c>
    </row>
    <row r="72" spans="1:26" outlineLevel="2">
      <c r="A72" s="326" t="s">
        <v>110</v>
      </c>
      <c r="B72" s="315" t="s">
        <v>3</v>
      </c>
      <c r="C72" s="315" t="s">
        <v>8</v>
      </c>
      <c r="D72" s="315" t="s">
        <v>29</v>
      </c>
      <c r="E72" s="315" t="s">
        <v>30</v>
      </c>
      <c r="F72" s="315" t="s">
        <v>31</v>
      </c>
      <c r="G72" s="355">
        <v>12</v>
      </c>
      <c r="H72" s="315" t="s">
        <v>32</v>
      </c>
      <c r="I72" s="329">
        <v>1</v>
      </c>
      <c r="J72" s="329">
        <f>$Y$31</f>
        <v>0.1</v>
      </c>
      <c r="K72" s="330">
        <v>0</v>
      </c>
      <c r="L72" s="338">
        <f t="shared" si="13"/>
        <v>2.7777777777777776E-2</v>
      </c>
      <c r="M72" s="339">
        <f t="shared" si="14"/>
        <v>0</v>
      </c>
      <c r="N72" s="310">
        <v>0</v>
      </c>
      <c r="O72" s="333">
        <f>N72</f>
        <v>0</v>
      </c>
      <c r="P72" s="334">
        <v>0</v>
      </c>
      <c r="Q72" s="552">
        <v>2</v>
      </c>
      <c r="R72" s="543">
        <f>Q72</f>
        <v>2</v>
      </c>
      <c r="S72" s="544">
        <v>0</v>
      </c>
      <c r="T72" s="609">
        <f t="shared" si="15"/>
        <v>0.2</v>
      </c>
      <c r="U72" s="610">
        <f t="shared" si="16"/>
        <v>0</v>
      </c>
      <c r="V72" s="544">
        <f t="shared" si="17"/>
        <v>0.2</v>
      </c>
      <c r="W72" s="357">
        <f t="shared" si="18"/>
        <v>0.2</v>
      </c>
    </row>
    <row r="73" spans="1:26" outlineLevel="2">
      <c r="A73" s="576" t="s">
        <v>110</v>
      </c>
      <c r="B73" s="315" t="s">
        <v>3</v>
      </c>
      <c r="C73" s="361" t="s">
        <v>8</v>
      </c>
      <c r="D73" s="565" t="s">
        <v>908</v>
      </c>
      <c r="E73" s="565" t="s">
        <v>906</v>
      </c>
      <c r="F73" s="565" t="s">
        <v>907</v>
      </c>
      <c r="G73" s="355">
        <v>6</v>
      </c>
      <c r="H73" s="315" t="s">
        <v>32</v>
      </c>
      <c r="I73" s="575">
        <v>0.5</v>
      </c>
      <c r="J73" s="537">
        <f>(4.5+$Y$34)*I73</f>
        <v>4.5</v>
      </c>
      <c r="K73" s="567">
        <f>9*I73</f>
        <v>4.5</v>
      </c>
      <c r="L73" s="338">
        <f t="shared" si="13"/>
        <v>2.5</v>
      </c>
      <c r="M73" s="339">
        <f t="shared" si="14"/>
        <v>2.5</v>
      </c>
      <c r="N73" s="310">
        <v>0</v>
      </c>
      <c r="O73" s="333">
        <v>0</v>
      </c>
      <c r="P73" s="334">
        <v>0</v>
      </c>
      <c r="Q73" s="559">
        <v>4</v>
      </c>
      <c r="R73" s="563">
        <v>0.2</v>
      </c>
      <c r="S73" s="561">
        <v>0.2</v>
      </c>
      <c r="T73" s="356">
        <f t="shared" si="15"/>
        <v>1.8</v>
      </c>
      <c r="U73" s="336">
        <f t="shared" si="16"/>
        <v>0</v>
      </c>
      <c r="V73" s="334">
        <f t="shared" si="17"/>
        <v>1.8</v>
      </c>
      <c r="W73" s="357">
        <f t="shared" si="18"/>
        <v>1.8</v>
      </c>
    </row>
    <row r="74" spans="1:26" outlineLevel="1">
      <c r="A74" s="576"/>
      <c r="B74" s="662" t="s">
        <v>1062</v>
      </c>
      <c r="C74" s="361"/>
      <c r="D74" s="565"/>
      <c r="E74" s="565"/>
      <c r="F74" s="565"/>
      <c r="G74" s="355"/>
      <c r="H74" s="315"/>
      <c r="I74" s="575"/>
      <c r="J74" s="537"/>
      <c r="K74" s="567"/>
      <c r="L74" s="338"/>
      <c r="M74" s="339"/>
      <c r="N74" s="310"/>
      <c r="O74" s="333"/>
      <c r="P74" s="334"/>
      <c r="Q74" s="559"/>
      <c r="R74" s="563"/>
      <c r="S74" s="561"/>
      <c r="T74" s="356"/>
      <c r="U74" s="336"/>
      <c r="V74" s="334"/>
      <c r="W74" s="357">
        <f>SUBTOTAL(9,W71:W73)</f>
        <v>57.125</v>
      </c>
    </row>
    <row r="75" spans="1:26" outlineLevel="2">
      <c r="A75" s="326" t="s">
        <v>110</v>
      </c>
      <c r="B75" s="315" t="s">
        <v>24</v>
      </c>
      <c r="C75" s="315" t="s">
        <v>8</v>
      </c>
      <c r="D75" s="315" t="s">
        <v>25</v>
      </c>
      <c r="E75" s="315" t="s">
        <v>26</v>
      </c>
      <c r="F75" s="315" t="s">
        <v>27</v>
      </c>
      <c r="G75" s="355">
        <v>6</v>
      </c>
      <c r="H75" s="315" t="s">
        <v>28</v>
      </c>
      <c r="I75" s="329">
        <v>0</v>
      </c>
      <c r="J75" s="329">
        <f>21*I75</f>
        <v>0</v>
      </c>
      <c r="K75" s="567">
        <v>4.5</v>
      </c>
      <c r="L75" s="338">
        <f t="shared" si="13"/>
        <v>0</v>
      </c>
      <c r="M75" s="339">
        <f t="shared" si="14"/>
        <v>2.5</v>
      </c>
      <c r="N75" s="310">
        <v>0</v>
      </c>
      <c r="O75" s="333">
        <v>0</v>
      </c>
      <c r="P75" s="334">
        <v>0</v>
      </c>
      <c r="Q75" s="552">
        <v>30</v>
      </c>
      <c r="R75" s="543">
        <v>0</v>
      </c>
      <c r="S75" s="544">
        <v>1</v>
      </c>
      <c r="T75" s="609">
        <f t="shared" si="15"/>
        <v>4.5</v>
      </c>
      <c r="U75" s="610">
        <f t="shared" si="16"/>
        <v>0</v>
      </c>
      <c r="V75" s="561">
        <f t="shared" si="17"/>
        <v>4.5</v>
      </c>
      <c r="W75" s="357">
        <f t="shared" si="18"/>
        <v>4.5</v>
      </c>
    </row>
    <row r="76" spans="1:26" outlineLevel="1">
      <c r="A76" s="326"/>
      <c r="B76" s="662" t="s">
        <v>1057</v>
      </c>
      <c r="C76" s="315"/>
      <c r="D76" s="315"/>
      <c r="E76" s="315"/>
      <c r="F76" s="315"/>
      <c r="G76" s="355"/>
      <c r="H76" s="315"/>
      <c r="I76" s="329"/>
      <c r="J76" s="329"/>
      <c r="K76" s="567"/>
      <c r="L76" s="338"/>
      <c r="M76" s="339"/>
      <c r="N76" s="310"/>
      <c r="O76" s="333"/>
      <c r="P76" s="334"/>
      <c r="Q76" s="552"/>
      <c r="R76" s="543"/>
      <c r="S76" s="544"/>
      <c r="T76" s="609"/>
      <c r="U76" s="610"/>
      <c r="V76" s="561"/>
      <c r="W76" s="357">
        <f>SUBTOTAL(9,W75:W75)</f>
        <v>4.5</v>
      </c>
    </row>
    <row r="77" spans="1:26" outlineLevel="2">
      <c r="A77" s="354" t="s">
        <v>110</v>
      </c>
      <c r="B77" s="315" t="s">
        <v>70</v>
      </c>
      <c r="C77" s="315" t="s">
        <v>43</v>
      </c>
      <c r="D77" s="315" t="s">
        <v>141</v>
      </c>
      <c r="E77" s="315" t="s">
        <v>142</v>
      </c>
      <c r="F77" s="315" t="s">
        <v>143</v>
      </c>
      <c r="G77" s="355">
        <v>5</v>
      </c>
      <c r="H77" s="315" t="s">
        <v>144</v>
      </c>
      <c r="I77" s="329">
        <v>1</v>
      </c>
      <c r="J77" s="329">
        <v>4.5</v>
      </c>
      <c r="K77" s="330">
        <v>9</v>
      </c>
      <c r="L77" s="338">
        <f t="shared" si="13"/>
        <v>3</v>
      </c>
      <c r="M77" s="339">
        <f t="shared" si="14"/>
        <v>6</v>
      </c>
      <c r="N77" s="552">
        <v>24</v>
      </c>
      <c r="O77" s="543">
        <v>1</v>
      </c>
      <c r="P77" s="544">
        <v>2</v>
      </c>
      <c r="Q77" s="310">
        <v>0</v>
      </c>
      <c r="R77" s="333">
        <v>0</v>
      </c>
      <c r="S77" s="334">
        <v>0</v>
      </c>
      <c r="T77" s="356">
        <f t="shared" si="15"/>
        <v>22.5</v>
      </c>
      <c r="U77" s="336">
        <f t="shared" si="16"/>
        <v>22.5</v>
      </c>
      <c r="V77" s="334">
        <f t="shared" si="17"/>
        <v>0</v>
      </c>
      <c r="W77" s="357">
        <f t="shared" si="18"/>
        <v>22.5</v>
      </c>
    </row>
    <row r="78" spans="1:26" outlineLevel="2">
      <c r="A78" s="354" t="s">
        <v>110</v>
      </c>
      <c r="B78" s="315" t="s">
        <v>70</v>
      </c>
      <c r="C78" s="315" t="s">
        <v>14</v>
      </c>
      <c r="D78" s="315" t="s">
        <v>145</v>
      </c>
      <c r="E78" s="315" t="s">
        <v>146</v>
      </c>
      <c r="F78" s="315" t="s">
        <v>147</v>
      </c>
      <c r="G78" s="355">
        <v>5</v>
      </c>
      <c r="H78" s="315" t="s">
        <v>144</v>
      </c>
      <c r="I78" s="329">
        <v>1</v>
      </c>
      <c r="J78" s="329">
        <v>4.5</v>
      </c>
      <c r="K78" s="330">
        <v>9</v>
      </c>
      <c r="L78" s="338">
        <f t="shared" si="13"/>
        <v>3</v>
      </c>
      <c r="M78" s="339">
        <f t="shared" si="14"/>
        <v>6</v>
      </c>
      <c r="N78" s="310">
        <v>0</v>
      </c>
      <c r="O78" s="333">
        <v>0</v>
      </c>
      <c r="P78" s="334">
        <v>0</v>
      </c>
      <c r="Q78" s="552">
        <v>24</v>
      </c>
      <c r="R78" s="543">
        <v>1</v>
      </c>
      <c r="S78" s="544">
        <v>2</v>
      </c>
      <c r="T78" s="356">
        <f t="shared" si="15"/>
        <v>22.5</v>
      </c>
      <c r="U78" s="336">
        <f t="shared" si="16"/>
        <v>0</v>
      </c>
      <c r="V78" s="334">
        <f t="shared" si="17"/>
        <v>22.5</v>
      </c>
      <c r="W78" s="357">
        <f t="shared" si="18"/>
        <v>22.5</v>
      </c>
      <c r="Y78" s="41"/>
    </row>
    <row r="79" spans="1:26" outlineLevel="2">
      <c r="A79" s="354" t="s">
        <v>110</v>
      </c>
      <c r="B79" s="315" t="s">
        <v>70</v>
      </c>
      <c r="C79" s="315" t="s">
        <v>14</v>
      </c>
      <c r="D79" s="315" t="s">
        <v>148</v>
      </c>
      <c r="E79" s="315" t="s">
        <v>149</v>
      </c>
      <c r="F79" s="315" t="s">
        <v>150</v>
      </c>
      <c r="G79" s="355">
        <v>5</v>
      </c>
      <c r="H79" s="315" t="s">
        <v>144</v>
      </c>
      <c r="I79" s="329">
        <v>0.5</v>
      </c>
      <c r="J79" s="329">
        <f>4.5*I79</f>
        <v>2.25</v>
      </c>
      <c r="K79" s="330">
        <f>9*I79</f>
        <v>4.5</v>
      </c>
      <c r="L79" s="338">
        <f t="shared" si="13"/>
        <v>1.5</v>
      </c>
      <c r="M79" s="339">
        <f t="shared" si="14"/>
        <v>3</v>
      </c>
      <c r="N79" s="310">
        <v>0</v>
      </c>
      <c r="O79" s="333">
        <v>0</v>
      </c>
      <c r="P79" s="334">
        <v>0</v>
      </c>
      <c r="Q79" s="552">
        <v>24</v>
      </c>
      <c r="R79" s="543">
        <v>1</v>
      </c>
      <c r="S79" s="544">
        <v>2</v>
      </c>
      <c r="T79" s="356">
        <f t="shared" si="15"/>
        <v>11.25</v>
      </c>
      <c r="U79" s="336">
        <f t="shared" si="16"/>
        <v>0</v>
      </c>
      <c r="V79" s="334">
        <f t="shared" si="17"/>
        <v>11.25</v>
      </c>
      <c r="W79" s="357">
        <f t="shared" si="18"/>
        <v>11.25</v>
      </c>
    </row>
    <row r="80" spans="1:26" outlineLevel="2">
      <c r="A80" s="354" t="s">
        <v>110</v>
      </c>
      <c r="B80" s="315" t="s">
        <v>70</v>
      </c>
      <c r="C80" s="315" t="s">
        <v>18</v>
      </c>
      <c r="D80" s="315" t="s">
        <v>151</v>
      </c>
      <c r="E80" s="315" t="s">
        <v>152</v>
      </c>
      <c r="F80" s="315" t="s">
        <v>153</v>
      </c>
      <c r="G80" s="355">
        <v>15</v>
      </c>
      <c r="H80" s="315" t="s">
        <v>7</v>
      </c>
      <c r="I80" s="329">
        <v>1</v>
      </c>
      <c r="J80" s="329">
        <f>$Y$38</f>
        <v>1.3149999999999999</v>
      </c>
      <c r="K80" s="330">
        <v>0</v>
      </c>
      <c r="L80" s="338">
        <f t="shared" si="13"/>
        <v>0.29222222222222222</v>
      </c>
      <c r="M80" s="339">
        <f t="shared" si="14"/>
        <v>0</v>
      </c>
      <c r="N80" s="552">
        <v>7</v>
      </c>
      <c r="O80" s="545">
        <f>N80</f>
        <v>7</v>
      </c>
      <c r="P80" s="544">
        <v>0</v>
      </c>
      <c r="Q80" s="552">
        <v>0</v>
      </c>
      <c r="R80" s="545">
        <f t="shared" ref="R80:R85" si="19">Q80</f>
        <v>0</v>
      </c>
      <c r="S80" s="544">
        <v>0</v>
      </c>
      <c r="T80" s="356">
        <f t="shared" si="15"/>
        <v>9.2050000000000001</v>
      </c>
      <c r="U80" s="336">
        <f t="shared" si="16"/>
        <v>9.2050000000000001</v>
      </c>
      <c r="V80" s="334">
        <f t="shared" si="17"/>
        <v>0</v>
      </c>
      <c r="W80" s="357">
        <f t="shared" si="18"/>
        <v>9.2050000000000001</v>
      </c>
    </row>
    <row r="81" spans="1:27" outlineLevel="2">
      <c r="A81" s="354" t="s">
        <v>110</v>
      </c>
      <c r="B81" s="315" t="s">
        <v>70</v>
      </c>
      <c r="C81" s="315" t="s">
        <v>18</v>
      </c>
      <c r="D81" s="315" t="s">
        <v>154</v>
      </c>
      <c r="E81" s="315" t="s">
        <v>155</v>
      </c>
      <c r="F81" s="315" t="s">
        <v>156</v>
      </c>
      <c r="G81" s="355">
        <v>5</v>
      </c>
      <c r="H81" s="315" t="s">
        <v>28</v>
      </c>
      <c r="I81" s="329">
        <v>1</v>
      </c>
      <c r="J81" s="537">
        <f>(4.5+$Y$34)*I81</f>
        <v>9</v>
      </c>
      <c r="K81" s="330">
        <v>4.5</v>
      </c>
      <c r="L81" s="338">
        <f t="shared" si="13"/>
        <v>6</v>
      </c>
      <c r="M81" s="339">
        <f t="shared" si="14"/>
        <v>3</v>
      </c>
      <c r="N81" s="552">
        <v>12</v>
      </c>
      <c r="O81" s="543">
        <v>1</v>
      </c>
      <c r="P81" s="544">
        <v>1</v>
      </c>
      <c r="Q81" s="310">
        <v>0</v>
      </c>
      <c r="R81" s="333">
        <f t="shared" si="19"/>
        <v>0</v>
      </c>
      <c r="S81" s="334">
        <v>0</v>
      </c>
      <c r="T81" s="356">
        <f t="shared" si="15"/>
        <v>13.5</v>
      </c>
      <c r="U81" s="336">
        <f t="shared" si="16"/>
        <v>13.5</v>
      </c>
      <c r="V81" s="334">
        <f t="shared" si="17"/>
        <v>0</v>
      </c>
      <c r="W81" s="357">
        <f t="shared" si="18"/>
        <v>13.5</v>
      </c>
      <c r="Z81" s="53"/>
    </row>
    <row r="82" spans="1:27" outlineLevel="2">
      <c r="A82" s="354" t="s">
        <v>110</v>
      </c>
      <c r="B82" s="315" t="s">
        <v>70</v>
      </c>
      <c r="C82" s="315" t="s">
        <v>18</v>
      </c>
      <c r="D82" s="315" t="s">
        <v>157</v>
      </c>
      <c r="E82" s="315" t="s">
        <v>158</v>
      </c>
      <c r="F82" s="315" t="s">
        <v>159</v>
      </c>
      <c r="G82" s="355">
        <v>5</v>
      </c>
      <c r="H82" s="315" t="s">
        <v>28</v>
      </c>
      <c r="I82" s="329">
        <v>1</v>
      </c>
      <c r="J82" s="537">
        <f>($Y$34)*I82</f>
        <v>4.5</v>
      </c>
      <c r="K82" s="330">
        <v>9</v>
      </c>
      <c r="L82" s="338">
        <f t="shared" si="13"/>
        <v>3</v>
      </c>
      <c r="M82" s="339">
        <f t="shared" si="14"/>
        <v>6</v>
      </c>
      <c r="N82" s="552">
        <v>12</v>
      </c>
      <c r="O82" s="543">
        <v>1</v>
      </c>
      <c r="P82" s="544">
        <v>1</v>
      </c>
      <c r="Q82" s="310">
        <v>0</v>
      </c>
      <c r="R82" s="333">
        <f t="shared" si="19"/>
        <v>0</v>
      </c>
      <c r="S82" s="334">
        <v>0</v>
      </c>
      <c r="T82" s="356">
        <f t="shared" si="15"/>
        <v>13.5</v>
      </c>
      <c r="U82" s="336">
        <f t="shared" si="16"/>
        <v>13.5</v>
      </c>
      <c r="V82" s="334">
        <f t="shared" si="17"/>
        <v>0</v>
      </c>
      <c r="W82" s="357">
        <f t="shared" si="18"/>
        <v>13.5</v>
      </c>
    </row>
    <row r="83" spans="1:27" outlineLevel="2">
      <c r="A83" s="326" t="s">
        <v>110</v>
      </c>
      <c r="B83" s="315" t="s">
        <v>70</v>
      </c>
      <c r="C83" s="315" t="s">
        <v>18</v>
      </c>
      <c r="D83" s="361" t="s">
        <v>604</v>
      </c>
      <c r="E83" s="315" t="s">
        <v>602</v>
      </c>
      <c r="F83" s="315" t="s">
        <v>603</v>
      </c>
      <c r="G83" s="355">
        <v>5</v>
      </c>
      <c r="H83" s="315" t="s">
        <v>28</v>
      </c>
      <c r="I83" s="329">
        <v>0.5</v>
      </c>
      <c r="J83" s="537">
        <f>(4.5+$Y$34)*I83</f>
        <v>4.5</v>
      </c>
      <c r="K83" s="330">
        <f>4.5*I83</f>
        <v>2.25</v>
      </c>
      <c r="L83" s="338">
        <f t="shared" si="13"/>
        <v>3</v>
      </c>
      <c r="M83" s="339">
        <f t="shared" si="14"/>
        <v>1.5</v>
      </c>
      <c r="N83" s="552">
        <v>12</v>
      </c>
      <c r="O83" s="543">
        <v>1</v>
      </c>
      <c r="P83" s="544">
        <v>1</v>
      </c>
      <c r="Q83" s="310">
        <v>0</v>
      </c>
      <c r="R83" s="333">
        <f t="shared" si="19"/>
        <v>0</v>
      </c>
      <c r="S83" s="334">
        <v>0</v>
      </c>
      <c r="T83" s="356">
        <f t="shared" si="15"/>
        <v>6.75</v>
      </c>
      <c r="U83" s="336">
        <f t="shared" si="16"/>
        <v>6.75</v>
      </c>
      <c r="V83" s="334">
        <f t="shared" si="17"/>
        <v>0</v>
      </c>
      <c r="W83" s="357">
        <f t="shared" si="18"/>
        <v>6.75</v>
      </c>
    </row>
    <row r="84" spans="1:27" outlineLevel="2">
      <c r="A84" s="576" t="s">
        <v>110</v>
      </c>
      <c r="B84" s="315" t="s">
        <v>70</v>
      </c>
      <c r="C84" s="361" t="s">
        <v>18</v>
      </c>
      <c r="D84" s="608" t="s">
        <v>908</v>
      </c>
      <c r="E84" s="608" t="s">
        <v>946</v>
      </c>
      <c r="F84" s="608" t="s">
        <v>947</v>
      </c>
      <c r="G84" s="355">
        <v>5</v>
      </c>
      <c r="H84" s="315" t="s">
        <v>28</v>
      </c>
      <c r="I84" s="575">
        <v>0</v>
      </c>
      <c r="J84" s="537">
        <f>(4.5+$Y$34)*I84</f>
        <v>0</v>
      </c>
      <c r="K84" s="330">
        <f>4.5*I84</f>
        <v>0</v>
      </c>
      <c r="L84" s="338">
        <f t="shared" si="13"/>
        <v>0</v>
      </c>
      <c r="M84" s="339">
        <f t="shared" si="14"/>
        <v>0</v>
      </c>
      <c r="N84" s="552">
        <v>12</v>
      </c>
      <c r="O84" s="543">
        <v>1</v>
      </c>
      <c r="P84" s="544">
        <v>1</v>
      </c>
      <c r="Q84" s="310">
        <v>0</v>
      </c>
      <c r="R84" s="333">
        <f t="shared" si="19"/>
        <v>0</v>
      </c>
      <c r="S84" s="334">
        <v>0</v>
      </c>
      <c r="T84" s="356">
        <f t="shared" si="15"/>
        <v>0</v>
      </c>
      <c r="U84" s="336">
        <f t="shared" si="16"/>
        <v>0</v>
      </c>
      <c r="V84" s="334">
        <f t="shared" si="17"/>
        <v>0</v>
      </c>
      <c r="W84" s="357">
        <f t="shared" si="18"/>
        <v>0</v>
      </c>
    </row>
    <row r="85" spans="1:27" outlineLevel="2">
      <c r="A85" s="576" t="s">
        <v>110</v>
      </c>
      <c r="B85" s="315" t="s">
        <v>70</v>
      </c>
      <c r="C85" s="361" t="s">
        <v>18</v>
      </c>
      <c r="D85" s="608" t="s">
        <v>908</v>
      </c>
      <c r="E85" s="608" t="s">
        <v>949</v>
      </c>
      <c r="F85" s="608" t="s">
        <v>948</v>
      </c>
      <c r="G85" s="355">
        <v>5</v>
      </c>
      <c r="H85" s="315" t="s">
        <v>28</v>
      </c>
      <c r="I85" s="575">
        <v>1</v>
      </c>
      <c r="J85" s="537">
        <f>(4.5+$Y$34)*I85</f>
        <v>9</v>
      </c>
      <c r="K85" s="330">
        <f>4.5*I85</f>
        <v>4.5</v>
      </c>
      <c r="L85" s="338">
        <f t="shared" si="13"/>
        <v>6</v>
      </c>
      <c r="M85" s="339">
        <f t="shared" si="14"/>
        <v>3</v>
      </c>
      <c r="N85" s="552">
        <v>12</v>
      </c>
      <c r="O85" s="543">
        <v>1</v>
      </c>
      <c r="P85" s="544">
        <v>1</v>
      </c>
      <c r="Q85" s="310">
        <v>0</v>
      </c>
      <c r="R85" s="333">
        <f t="shared" si="19"/>
        <v>0</v>
      </c>
      <c r="S85" s="334">
        <v>0</v>
      </c>
      <c r="T85" s="356">
        <f t="shared" si="15"/>
        <v>13.5</v>
      </c>
      <c r="U85" s="336">
        <f t="shared" si="16"/>
        <v>13.5</v>
      </c>
      <c r="V85" s="334">
        <f t="shared" si="17"/>
        <v>0</v>
      </c>
      <c r="W85" s="357">
        <f t="shared" si="18"/>
        <v>13.5</v>
      </c>
    </row>
    <row r="86" spans="1:27" outlineLevel="1">
      <c r="A86" s="576"/>
      <c r="B86" s="662" t="s">
        <v>1058</v>
      </c>
      <c r="C86" s="361"/>
      <c r="D86" s="608"/>
      <c r="E86" s="608"/>
      <c r="F86" s="608"/>
      <c r="G86" s="355"/>
      <c r="H86" s="315"/>
      <c r="I86" s="575"/>
      <c r="J86" s="537"/>
      <c r="K86" s="330"/>
      <c r="L86" s="338"/>
      <c r="M86" s="339"/>
      <c r="N86" s="552"/>
      <c r="O86" s="543"/>
      <c r="P86" s="544"/>
      <c r="Q86" s="310"/>
      <c r="R86" s="333"/>
      <c r="S86" s="334"/>
      <c r="T86" s="356"/>
      <c r="U86" s="336"/>
      <c r="V86" s="334"/>
      <c r="W86" s="357">
        <f>SUBTOTAL(9,W77:W85)</f>
        <v>112.705</v>
      </c>
    </row>
    <row r="87" spans="1:27" outlineLevel="2">
      <c r="A87" s="354" t="s">
        <v>160</v>
      </c>
      <c r="B87" s="315" t="s">
        <v>9</v>
      </c>
      <c r="C87" s="315" t="s">
        <v>43</v>
      </c>
      <c r="D87" s="315" t="s">
        <v>218</v>
      </c>
      <c r="E87" s="315" t="s">
        <v>219</v>
      </c>
      <c r="F87" s="315" t="s">
        <v>220</v>
      </c>
      <c r="G87" s="355">
        <v>6</v>
      </c>
      <c r="H87" s="315" t="s">
        <v>221</v>
      </c>
      <c r="I87" s="329">
        <v>0.125</v>
      </c>
      <c r="J87" s="329">
        <f>I87*13.5</f>
        <v>1.6875</v>
      </c>
      <c r="K87" s="330">
        <f>I87*4.5</f>
        <v>0.5625</v>
      </c>
      <c r="L87" s="338">
        <f t="shared" ref="L87:L153" si="20">J87*10/3/G87</f>
        <v>0.9375</v>
      </c>
      <c r="M87" s="339">
        <f t="shared" ref="M87:M153" si="21">K87*10/3/G87</f>
        <v>0.3125</v>
      </c>
      <c r="N87" s="552">
        <v>100</v>
      </c>
      <c r="O87" s="548">
        <v>1.5</v>
      </c>
      <c r="P87" s="544">
        <v>5</v>
      </c>
      <c r="Q87" s="554">
        <v>5</v>
      </c>
      <c r="R87" s="543">
        <v>0.33</v>
      </c>
      <c r="S87" s="555">
        <v>0.25</v>
      </c>
      <c r="T87" s="356">
        <f t="shared" ref="T87:T153" si="22">J87*(O87+R87)+K87*(P87+S87)</f>
        <v>6.0412499999999998</v>
      </c>
      <c r="U87" s="336">
        <f t="shared" ref="U87:U153" si="23">J87*O87+K87*P87</f>
        <v>5.34375</v>
      </c>
      <c r="V87" s="334">
        <f t="shared" ref="V87:V153" si="24">J87*R87+K87*S87</f>
        <v>0.69750000000000001</v>
      </c>
      <c r="W87" s="357">
        <f t="shared" ref="W87:W153" si="25">T87</f>
        <v>6.0412499999999998</v>
      </c>
    </row>
    <row r="88" spans="1:27" outlineLevel="2">
      <c r="A88" s="354" t="s">
        <v>160</v>
      </c>
      <c r="B88" s="315" t="s">
        <v>9</v>
      </c>
      <c r="C88" s="315" t="s">
        <v>8</v>
      </c>
      <c r="D88" s="315" t="s">
        <v>459</v>
      </c>
      <c r="E88" s="315" t="s">
        <v>478</v>
      </c>
      <c r="F88" s="315" t="s">
        <v>479</v>
      </c>
      <c r="G88" s="355">
        <v>6</v>
      </c>
      <c r="H88" s="315" t="s">
        <v>32</v>
      </c>
      <c r="I88" s="329">
        <v>0.66669999999999996</v>
      </c>
      <c r="J88" s="329">
        <f>(4.5+$Y$34)*I88</f>
        <v>6.0002999999999993</v>
      </c>
      <c r="K88" s="330">
        <f>9*I88</f>
        <v>6.0002999999999993</v>
      </c>
      <c r="L88" s="338">
        <f t="shared" si="20"/>
        <v>3.3334999999999995</v>
      </c>
      <c r="M88" s="339">
        <f t="shared" si="21"/>
        <v>3.3334999999999995</v>
      </c>
      <c r="N88" s="310">
        <v>0</v>
      </c>
      <c r="O88" s="333">
        <v>0</v>
      </c>
      <c r="P88" s="334">
        <v>0</v>
      </c>
      <c r="Q88" s="552">
        <v>8</v>
      </c>
      <c r="R88" s="543">
        <v>0.2</v>
      </c>
      <c r="S88" s="544">
        <v>0.4</v>
      </c>
      <c r="T88" s="356">
        <f t="shared" si="22"/>
        <v>3.6001799999999999</v>
      </c>
      <c r="U88" s="336">
        <f t="shared" si="23"/>
        <v>0</v>
      </c>
      <c r="V88" s="334">
        <f t="shared" si="24"/>
        <v>3.6001799999999999</v>
      </c>
      <c r="W88" s="357">
        <f t="shared" si="25"/>
        <v>3.6001799999999999</v>
      </c>
    </row>
    <row r="89" spans="1:27" outlineLevel="2">
      <c r="A89" s="354" t="s">
        <v>160</v>
      </c>
      <c r="B89" s="315" t="s">
        <v>9</v>
      </c>
      <c r="C89" s="315" t="s">
        <v>56</v>
      </c>
      <c r="D89" s="315" t="s">
        <v>161</v>
      </c>
      <c r="E89" s="315" t="s">
        <v>162</v>
      </c>
      <c r="F89" s="315" t="s">
        <v>163</v>
      </c>
      <c r="G89" s="355">
        <v>6</v>
      </c>
      <c r="H89" s="315" t="s">
        <v>79</v>
      </c>
      <c r="I89" s="329">
        <v>1</v>
      </c>
      <c r="J89" s="329">
        <v>13.5</v>
      </c>
      <c r="K89" s="330">
        <v>4.5</v>
      </c>
      <c r="L89" s="338">
        <f t="shared" si="20"/>
        <v>7.5</v>
      </c>
      <c r="M89" s="339">
        <f t="shared" si="21"/>
        <v>2.5</v>
      </c>
      <c r="N89" s="310">
        <v>0</v>
      </c>
      <c r="O89" s="333">
        <v>0</v>
      </c>
      <c r="P89" s="334">
        <v>0</v>
      </c>
      <c r="Q89" s="552">
        <v>120</v>
      </c>
      <c r="R89" s="543">
        <v>2</v>
      </c>
      <c r="S89" s="544">
        <v>10</v>
      </c>
      <c r="T89" s="356">
        <f t="shared" si="22"/>
        <v>72</v>
      </c>
      <c r="U89" s="336">
        <f t="shared" si="23"/>
        <v>0</v>
      </c>
      <c r="V89" s="334">
        <f t="shared" si="24"/>
        <v>72</v>
      </c>
      <c r="W89" s="357">
        <f t="shared" si="25"/>
        <v>72</v>
      </c>
    </row>
    <row r="90" spans="1:27" outlineLevel="2">
      <c r="A90" s="326" t="s">
        <v>160</v>
      </c>
      <c r="B90" s="315" t="s">
        <v>9</v>
      </c>
      <c r="C90" s="315" t="s">
        <v>8</v>
      </c>
      <c r="D90" s="315" t="s">
        <v>23</v>
      </c>
      <c r="E90" s="315" t="s">
        <v>5</v>
      </c>
      <c r="F90" s="315" t="s">
        <v>6</v>
      </c>
      <c r="G90" s="355">
        <v>24</v>
      </c>
      <c r="H90" s="315" t="s">
        <v>7</v>
      </c>
      <c r="I90" s="329">
        <v>1</v>
      </c>
      <c r="J90" s="329">
        <f>$Y$33</f>
        <v>1.3149999999999999</v>
      </c>
      <c r="K90" s="330">
        <v>0</v>
      </c>
      <c r="L90" s="338">
        <f t="shared" si="20"/>
        <v>0.18263888888888888</v>
      </c>
      <c r="M90" s="339">
        <f t="shared" si="21"/>
        <v>0</v>
      </c>
      <c r="N90" s="552">
        <v>1</v>
      </c>
      <c r="O90" s="545">
        <f>N90</f>
        <v>1</v>
      </c>
      <c r="P90" s="544">
        <v>0</v>
      </c>
      <c r="Q90" s="552">
        <v>1</v>
      </c>
      <c r="R90" s="545">
        <f>Q90</f>
        <v>1</v>
      </c>
      <c r="S90" s="544">
        <v>0</v>
      </c>
      <c r="T90" s="356">
        <f t="shared" si="22"/>
        <v>2.63</v>
      </c>
      <c r="U90" s="336">
        <f t="shared" si="23"/>
        <v>1.3149999999999999</v>
      </c>
      <c r="V90" s="334">
        <f t="shared" si="24"/>
        <v>1.3149999999999999</v>
      </c>
      <c r="W90" s="357">
        <f t="shared" si="25"/>
        <v>2.63</v>
      </c>
    </row>
    <row r="91" spans="1:27" outlineLevel="2">
      <c r="A91" s="326" t="s">
        <v>160</v>
      </c>
      <c r="B91" s="315" t="s">
        <v>9</v>
      </c>
      <c r="C91" s="315" t="s">
        <v>8</v>
      </c>
      <c r="D91" s="315" t="s">
        <v>29</v>
      </c>
      <c r="E91" s="315" t="s">
        <v>30</v>
      </c>
      <c r="F91" s="315" t="s">
        <v>31</v>
      </c>
      <c r="G91" s="355">
        <v>12</v>
      </c>
      <c r="H91" s="315" t="s">
        <v>32</v>
      </c>
      <c r="I91" s="329">
        <v>1</v>
      </c>
      <c r="J91" s="329">
        <f>$Y$31</f>
        <v>0.1</v>
      </c>
      <c r="K91" s="330">
        <v>0</v>
      </c>
      <c r="L91" s="338">
        <f t="shared" si="20"/>
        <v>2.7777777777777776E-2</v>
      </c>
      <c r="M91" s="339">
        <f t="shared" si="21"/>
        <v>0</v>
      </c>
      <c r="N91" s="558">
        <v>2</v>
      </c>
      <c r="O91" s="563">
        <f>N91</f>
        <v>2</v>
      </c>
      <c r="P91" s="561">
        <v>0</v>
      </c>
      <c r="Q91" s="559">
        <v>0</v>
      </c>
      <c r="R91" s="563">
        <f>Q91</f>
        <v>0</v>
      </c>
      <c r="S91" s="561">
        <v>0</v>
      </c>
      <c r="T91" s="356">
        <f t="shared" si="22"/>
        <v>0.2</v>
      </c>
      <c r="U91" s="336">
        <f t="shared" si="23"/>
        <v>0.2</v>
      </c>
      <c r="V91" s="334">
        <f t="shared" si="24"/>
        <v>0</v>
      </c>
      <c r="W91" s="357">
        <f t="shared" si="25"/>
        <v>0.2</v>
      </c>
    </row>
    <row r="92" spans="1:27" outlineLevel="2">
      <c r="A92" s="576" t="s">
        <v>160</v>
      </c>
      <c r="B92" s="315" t="s">
        <v>9</v>
      </c>
      <c r="C92" s="361" t="s">
        <v>8</v>
      </c>
      <c r="D92" s="565" t="s">
        <v>908</v>
      </c>
      <c r="E92" s="565" t="s">
        <v>909</v>
      </c>
      <c r="F92" s="565" t="s">
        <v>957</v>
      </c>
      <c r="G92" s="355">
        <v>6</v>
      </c>
      <c r="H92" s="315" t="s">
        <v>32</v>
      </c>
      <c r="I92" s="575">
        <v>0.5</v>
      </c>
      <c r="J92" s="537">
        <f>(9+$Y$34)*I92</f>
        <v>6.75</v>
      </c>
      <c r="K92" s="567">
        <f>4.5*I92</f>
        <v>2.25</v>
      </c>
      <c r="L92" s="338">
        <f t="shared" si="20"/>
        <v>3.75</v>
      </c>
      <c r="M92" s="339">
        <f t="shared" si="21"/>
        <v>1.25</v>
      </c>
      <c r="N92" s="310">
        <v>0</v>
      </c>
      <c r="O92" s="333">
        <v>0</v>
      </c>
      <c r="P92" s="334">
        <v>0</v>
      </c>
      <c r="Q92" s="559">
        <v>8</v>
      </c>
      <c r="R92" s="563">
        <v>0.2</v>
      </c>
      <c r="S92" s="561">
        <v>0.4</v>
      </c>
      <c r="T92" s="356">
        <f t="shared" si="22"/>
        <v>2.25</v>
      </c>
      <c r="U92" s="336">
        <f t="shared" si="23"/>
        <v>0</v>
      </c>
      <c r="V92" s="334">
        <f t="shared" si="24"/>
        <v>2.25</v>
      </c>
      <c r="W92" s="357">
        <f t="shared" si="25"/>
        <v>2.25</v>
      </c>
    </row>
    <row r="93" spans="1:27" outlineLevel="2">
      <c r="A93" s="576" t="s">
        <v>160</v>
      </c>
      <c r="B93" s="315" t="s">
        <v>9</v>
      </c>
      <c r="C93" s="361" t="s">
        <v>8</v>
      </c>
      <c r="D93" s="565" t="s">
        <v>908</v>
      </c>
      <c r="E93" s="565" t="s">
        <v>910</v>
      </c>
      <c r="F93" s="565" t="s">
        <v>958</v>
      </c>
      <c r="G93" s="355">
        <v>6</v>
      </c>
      <c r="H93" s="315" t="s">
        <v>32</v>
      </c>
      <c r="I93" s="575">
        <v>0.75</v>
      </c>
      <c r="J93" s="537">
        <f>(9+$Y$34)*I93</f>
        <v>10.125</v>
      </c>
      <c r="K93" s="567">
        <f>4.5*I93</f>
        <v>3.375</v>
      </c>
      <c r="L93" s="338">
        <f t="shared" si="20"/>
        <v>5.625</v>
      </c>
      <c r="M93" s="339">
        <f t="shared" si="21"/>
        <v>1.875</v>
      </c>
      <c r="N93" s="310">
        <v>0</v>
      </c>
      <c r="O93" s="333">
        <v>0</v>
      </c>
      <c r="P93" s="334">
        <v>0</v>
      </c>
      <c r="Q93" s="559">
        <v>8</v>
      </c>
      <c r="R93" s="563">
        <v>0.2</v>
      </c>
      <c r="S93" s="561">
        <v>0.4</v>
      </c>
      <c r="T93" s="356">
        <f t="shared" si="22"/>
        <v>3.375</v>
      </c>
      <c r="U93" s="336">
        <f t="shared" si="23"/>
        <v>0</v>
      </c>
      <c r="V93" s="334">
        <f t="shared" si="24"/>
        <v>3.375</v>
      </c>
      <c r="W93" s="357">
        <f t="shared" si="25"/>
        <v>3.375</v>
      </c>
    </row>
    <row r="94" spans="1:27" outlineLevel="2">
      <c r="A94" s="576" t="s">
        <v>160</v>
      </c>
      <c r="B94" s="315" t="s">
        <v>9</v>
      </c>
      <c r="C94" s="361" t="s">
        <v>8</v>
      </c>
      <c r="D94" s="565" t="s">
        <v>908</v>
      </c>
      <c r="E94" s="565" t="s">
        <v>911</v>
      </c>
      <c r="F94" s="565" t="s">
        <v>959</v>
      </c>
      <c r="G94" s="355">
        <v>6</v>
      </c>
      <c r="H94" s="315" t="s">
        <v>32</v>
      </c>
      <c r="I94" s="575">
        <v>1</v>
      </c>
      <c r="J94" s="537">
        <f>(4.5+$Y$34)*I94</f>
        <v>9</v>
      </c>
      <c r="K94" s="567">
        <f>9*I94</f>
        <v>9</v>
      </c>
      <c r="L94" s="338">
        <f t="shared" si="20"/>
        <v>5</v>
      </c>
      <c r="M94" s="339">
        <f t="shared" si="21"/>
        <v>5</v>
      </c>
      <c r="N94" s="310">
        <v>0</v>
      </c>
      <c r="O94" s="333">
        <v>0</v>
      </c>
      <c r="P94" s="334">
        <v>0</v>
      </c>
      <c r="Q94" s="559">
        <v>8</v>
      </c>
      <c r="R94" s="563">
        <v>0.2</v>
      </c>
      <c r="S94" s="561">
        <v>0.4</v>
      </c>
      <c r="T94" s="356">
        <f t="shared" si="22"/>
        <v>5.4</v>
      </c>
      <c r="U94" s="336">
        <f t="shared" si="23"/>
        <v>0</v>
      </c>
      <c r="V94" s="334">
        <f t="shared" si="24"/>
        <v>5.4</v>
      </c>
      <c r="W94" s="357">
        <f t="shared" si="25"/>
        <v>5.4</v>
      </c>
      <c r="X94" s="45"/>
      <c r="Y94" s="45"/>
      <c r="Z94" s="173"/>
      <c r="AA94" s="68"/>
    </row>
    <row r="95" spans="1:27" outlineLevel="1">
      <c r="A95" s="576"/>
      <c r="B95" s="662" t="s">
        <v>1059</v>
      </c>
      <c r="C95" s="361"/>
      <c r="D95" s="565"/>
      <c r="E95" s="565"/>
      <c r="F95" s="565"/>
      <c r="G95" s="355"/>
      <c r="H95" s="315"/>
      <c r="I95" s="575"/>
      <c r="J95" s="537"/>
      <c r="K95" s="567"/>
      <c r="L95" s="338"/>
      <c r="M95" s="339"/>
      <c r="N95" s="310"/>
      <c r="O95" s="333"/>
      <c r="P95" s="334"/>
      <c r="Q95" s="559"/>
      <c r="R95" s="563"/>
      <c r="S95" s="561"/>
      <c r="T95" s="356"/>
      <c r="U95" s="336"/>
      <c r="V95" s="334"/>
      <c r="W95" s="357">
        <f>SUBTOTAL(9,W87:W94)</f>
        <v>95.496430000000004</v>
      </c>
      <c r="X95" s="45"/>
      <c r="Y95" s="45"/>
      <c r="Z95" s="173"/>
      <c r="AA95" s="68"/>
    </row>
    <row r="96" spans="1:27" outlineLevel="2">
      <c r="A96" s="354" t="s">
        <v>160</v>
      </c>
      <c r="B96" s="315" t="s">
        <v>75</v>
      </c>
      <c r="C96" s="315" t="s">
        <v>43</v>
      </c>
      <c r="D96" s="315" t="s">
        <v>218</v>
      </c>
      <c r="E96" s="315" t="s">
        <v>219</v>
      </c>
      <c r="F96" s="315" t="s">
        <v>220</v>
      </c>
      <c r="G96" s="355">
        <v>6</v>
      </c>
      <c r="H96" s="315" t="s">
        <v>221</v>
      </c>
      <c r="I96" s="329">
        <v>0.125</v>
      </c>
      <c r="J96" s="329">
        <f>I96*13.5</f>
        <v>1.6875</v>
      </c>
      <c r="K96" s="330">
        <f>I96*4.5</f>
        <v>0.5625</v>
      </c>
      <c r="L96" s="338">
        <f t="shared" si="20"/>
        <v>0.9375</v>
      </c>
      <c r="M96" s="339">
        <f t="shared" si="21"/>
        <v>0.3125</v>
      </c>
      <c r="N96" s="559">
        <v>20</v>
      </c>
      <c r="O96" s="563">
        <v>0.5</v>
      </c>
      <c r="P96" s="561">
        <v>1</v>
      </c>
      <c r="Q96" s="559">
        <v>5</v>
      </c>
      <c r="R96" s="543">
        <v>0.17</v>
      </c>
      <c r="S96" s="561">
        <v>0.25</v>
      </c>
      <c r="T96" s="356">
        <f t="shared" si="22"/>
        <v>1.83375</v>
      </c>
      <c r="U96" s="336">
        <f t="shared" si="23"/>
        <v>1.40625</v>
      </c>
      <c r="V96" s="334">
        <f t="shared" si="24"/>
        <v>0.42750000000000005</v>
      </c>
      <c r="W96" s="357">
        <f t="shared" si="25"/>
        <v>1.83375</v>
      </c>
    </row>
    <row r="97" spans="1:24" outlineLevel="2">
      <c r="A97" s="354" t="s">
        <v>160</v>
      </c>
      <c r="B97" s="315" t="s">
        <v>75</v>
      </c>
      <c r="C97" s="315" t="s">
        <v>8</v>
      </c>
      <c r="D97" s="315" t="s">
        <v>459</v>
      </c>
      <c r="E97" s="315" t="s">
        <v>478</v>
      </c>
      <c r="F97" s="315" t="s">
        <v>479</v>
      </c>
      <c r="G97" s="355">
        <v>6</v>
      </c>
      <c r="H97" s="315" t="s">
        <v>32</v>
      </c>
      <c r="I97" s="329">
        <v>0.66669999999999996</v>
      </c>
      <c r="J97" s="329">
        <f>(4.5+$Y$34)*I97</f>
        <v>6.0002999999999993</v>
      </c>
      <c r="K97" s="330">
        <f>9*I97</f>
        <v>6.0002999999999993</v>
      </c>
      <c r="L97" s="338">
        <f t="shared" si="20"/>
        <v>3.3334999999999995</v>
      </c>
      <c r="M97" s="339">
        <f t="shared" si="21"/>
        <v>3.3334999999999995</v>
      </c>
      <c r="N97" s="310">
        <v>0</v>
      </c>
      <c r="O97" s="333">
        <v>0</v>
      </c>
      <c r="P97" s="334">
        <v>0</v>
      </c>
      <c r="Q97" s="552">
        <v>8</v>
      </c>
      <c r="R97" s="543">
        <v>0.2</v>
      </c>
      <c r="S97" s="544">
        <v>0.4</v>
      </c>
      <c r="T97" s="356">
        <f t="shared" si="22"/>
        <v>3.6001799999999999</v>
      </c>
      <c r="U97" s="336">
        <f t="shared" si="23"/>
        <v>0</v>
      </c>
      <c r="V97" s="334">
        <f t="shared" si="24"/>
        <v>3.6001799999999999</v>
      </c>
      <c r="W97" s="357">
        <f t="shared" si="25"/>
        <v>3.6001799999999999</v>
      </c>
    </row>
    <row r="98" spans="1:24" outlineLevel="2">
      <c r="A98" s="354" t="s">
        <v>160</v>
      </c>
      <c r="B98" s="315" t="s">
        <v>75</v>
      </c>
      <c r="C98" s="315" t="s">
        <v>18</v>
      </c>
      <c r="D98" s="315" t="s">
        <v>161</v>
      </c>
      <c r="E98" s="315" t="s">
        <v>162</v>
      </c>
      <c r="F98" s="315" t="s">
        <v>163</v>
      </c>
      <c r="G98" s="355">
        <v>6</v>
      </c>
      <c r="H98" s="315" t="s">
        <v>79</v>
      </c>
      <c r="I98" s="329">
        <v>1</v>
      </c>
      <c r="J98" s="329">
        <v>13.5</v>
      </c>
      <c r="K98" s="330">
        <v>4.5</v>
      </c>
      <c r="L98" s="338">
        <f t="shared" si="20"/>
        <v>7.5</v>
      </c>
      <c r="M98" s="339">
        <f t="shared" si="21"/>
        <v>2.5</v>
      </c>
      <c r="N98" s="559">
        <v>24</v>
      </c>
      <c r="O98" s="563">
        <v>0.5</v>
      </c>
      <c r="P98" s="544">
        <v>2</v>
      </c>
      <c r="Q98" s="310">
        <v>0</v>
      </c>
      <c r="R98" s="333">
        <v>0</v>
      </c>
      <c r="S98" s="334">
        <v>0</v>
      </c>
      <c r="T98" s="356">
        <f t="shared" si="22"/>
        <v>15.75</v>
      </c>
      <c r="U98" s="336">
        <f t="shared" si="23"/>
        <v>15.75</v>
      </c>
      <c r="V98" s="334">
        <f t="shared" si="24"/>
        <v>0</v>
      </c>
      <c r="W98" s="357">
        <f t="shared" si="25"/>
        <v>15.75</v>
      </c>
    </row>
    <row r="99" spans="1:24" outlineLevel="2">
      <c r="A99" s="354" t="s">
        <v>160</v>
      </c>
      <c r="B99" s="315" t="s">
        <v>75</v>
      </c>
      <c r="C99" s="315" t="s">
        <v>22</v>
      </c>
      <c r="D99" s="315" t="s">
        <v>164</v>
      </c>
      <c r="E99" s="315" t="s">
        <v>165</v>
      </c>
      <c r="F99" s="315" t="s">
        <v>166</v>
      </c>
      <c r="G99" s="355">
        <v>6</v>
      </c>
      <c r="H99" s="315" t="s">
        <v>79</v>
      </c>
      <c r="I99" s="329">
        <v>0.4</v>
      </c>
      <c r="J99" s="329">
        <f>9*I99</f>
        <v>3.6</v>
      </c>
      <c r="K99" s="330">
        <f>9*I99</f>
        <v>3.6</v>
      </c>
      <c r="L99" s="338">
        <f t="shared" si="20"/>
        <v>2</v>
      </c>
      <c r="M99" s="339">
        <f t="shared" si="21"/>
        <v>2</v>
      </c>
      <c r="N99" s="552">
        <v>20</v>
      </c>
      <c r="O99" s="543">
        <v>0.5</v>
      </c>
      <c r="P99" s="544">
        <v>1</v>
      </c>
      <c r="Q99" s="310">
        <v>0</v>
      </c>
      <c r="R99" s="333">
        <v>0</v>
      </c>
      <c r="S99" s="334">
        <v>0</v>
      </c>
      <c r="T99" s="356">
        <f t="shared" si="22"/>
        <v>5.4</v>
      </c>
      <c r="U99" s="336">
        <f t="shared" si="23"/>
        <v>5.4</v>
      </c>
      <c r="V99" s="334">
        <f t="shared" si="24"/>
        <v>0</v>
      </c>
      <c r="W99" s="357">
        <f t="shared" si="25"/>
        <v>5.4</v>
      </c>
    </row>
    <row r="100" spans="1:24" outlineLevel="2">
      <c r="A100" s="354" t="s">
        <v>160</v>
      </c>
      <c r="B100" s="315" t="s">
        <v>75</v>
      </c>
      <c r="C100" s="315" t="s">
        <v>22</v>
      </c>
      <c r="D100" s="315" t="s">
        <v>170</v>
      </c>
      <c r="E100" s="315" t="s">
        <v>171</v>
      </c>
      <c r="F100" s="315" t="s">
        <v>172</v>
      </c>
      <c r="G100" s="355">
        <v>6</v>
      </c>
      <c r="H100" s="315" t="s">
        <v>13</v>
      </c>
      <c r="I100" s="329">
        <v>1</v>
      </c>
      <c r="J100" s="329">
        <v>13.5</v>
      </c>
      <c r="K100" s="330">
        <v>4.5</v>
      </c>
      <c r="L100" s="338">
        <f t="shared" si="20"/>
        <v>7.5</v>
      </c>
      <c r="M100" s="339">
        <f t="shared" si="21"/>
        <v>2.5</v>
      </c>
      <c r="N100" s="552">
        <v>30</v>
      </c>
      <c r="O100" s="543">
        <v>1</v>
      </c>
      <c r="P100" s="544">
        <v>2</v>
      </c>
      <c r="Q100" s="310">
        <v>0</v>
      </c>
      <c r="R100" s="333">
        <v>0</v>
      </c>
      <c r="S100" s="334">
        <v>0</v>
      </c>
      <c r="T100" s="356">
        <f t="shared" si="22"/>
        <v>22.5</v>
      </c>
      <c r="U100" s="336">
        <f t="shared" si="23"/>
        <v>22.5</v>
      </c>
      <c r="V100" s="334">
        <f t="shared" si="24"/>
        <v>0</v>
      </c>
      <c r="W100" s="357">
        <f t="shared" si="25"/>
        <v>22.5</v>
      </c>
      <c r="X100" s="54"/>
    </row>
    <row r="101" spans="1:24" outlineLevel="2">
      <c r="A101" s="354" t="s">
        <v>160</v>
      </c>
      <c r="B101" s="315" t="s">
        <v>75</v>
      </c>
      <c r="C101" s="315" t="s">
        <v>56</v>
      </c>
      <c r="D101" s="315" t="s">
        <v>173</v>
      </c>
      <c r="E101" s="315" t="s">
        <v>174</v>
      </c>
      <c r="F101" s="315" t="s">
        <v>175</v>
      </c>
      <c r="G101" s="355">
        <v>6</v>
      </c>
      <c r="H101" s="315" t="s">
        <v>13</v>
      </c>
      <c r="I101" s="329">
        <v>1</v>
      </c>
      <c r="J101" s="329">
        <v>13.5</v>
      </c>
      <c r="K101" s="330">
        <v>4.5</v>
      </c>
      <c r="L101" s="338">
        <f t="shared" si="20"/>
        <v>7.5</v>
      </c>
      <c r="M101" s="339">
        <f t="shared" si="21"/>
        <v>2.5</v>
      </c>
      <c r="N101" s="310">
        <v>0</v>
      </c>
      <c r="O101" s="333">
        <v>0</v>
      </c>
      <c r="P101" s="334">
        <v>0</v>
      </c>
      <c r="Q101" s="677">
        <v>18</v>
      </c>
      <c r="R101" s="543">
        <v>1</v>
      </c>
      <c r="S101" s="674">
        <v>2</v>
      </c>
      <c r="T101" s="356">
        <f t="shared" si="22"/>
        <v>22.5</v>
      </c>
      <c r="U101" s="336">
        <f t="shared" si="23"/>
        <v>0</v>
      </c>
      <c r="V101" s="334">
        <f t="shared" si="24"/>
        <v>22.5</v>
      </c>
      <c r="W101" s="357">
        <f t="shared" si="25"/>
        <v>22.5</v>
      </c>
      <c r="X101" s="54"/>
    </row>
    <row r="102" spans="1:24" outlineLevel="2">
      <c r="A102" s="354" t="s">
        <v>160</v>
      </c>
      <c r="B102" s="315" t="s">
        <v>75</v>
      </c>
      <c r="C102" s="315" t="s">
        <v>56</v>
      </c>
      <c r="D102" s="315" t="s">
        <v>176</v>
      </c>
      <c r="E102" s="315" t="s">
        <v>177</v>
      </c>
      <c r="F102" s="315" t="s">
        <v>178</v>
      </c>
      <c r="G102" s="355">
        <v>6</v>
      </c>
      <c r="H102" s="315" t="s">
        <v>13</v>
      </c>
      <c r="I102" s="329">
        <v>1</v>
      </c>
      <c r="J102" s="329">
        <v>13.5</v>
      </c>
      <c r="K102" s="330">
        <v>4.5</v>
      </c>
      <c r="L102" s="338">
        <f t="shared" si="20"/>
        <v>7.5</v>
      </c>
      <c r="M102" s="339">
        <f t="shared" si="21"/>
        <v>2.5</v>
      </c>
      <c r="N102" s="310" t="s">
        <v>912</v>
      </c>
      <c r="O102" s="333">
        <v>0</v>
      </c>
      <c r="P102" s="334">
        <v>0</v>
      </c>
      <c r="Q102" s="677">
        <v>15</v>
      </c>
      <c r="R102" s="543">
        <v>1</v>
      </c>
      <c r="S102" s="674">
        <v>1</v>
      </c>
      <c r="T102" s="356">
        <f t="shared" si="22"/>
        <v>18</v>
      </c>
      <c r="U102" s="336">
        <f t="shared" si="23"/>
        <v>0</v>
      </c>
      <c r="V102" s="334">
        <f t="shared" si="24"/>
        <v>18</v>
      </c>
      <c r="W102" s="357">
        <f t="shared" si="25"/>
        <v>18</v>
      </c>
    </row>
    <row r="103" spans="1:24" outlineLevel="2">
      <c r="A103" s="354" t="s">
        <v>160</v>
      </c>
      <c r="B103" s="315" t="s">
        <v>75</v>
      </c>
      <c r="C103" s="315" t="s">
        <v>38</v>
      </c>
      <c r="D103" s="315" t="s">
        <v>179</v>
      </c>
      <c r="E103" s="315" t="s">
        <v>180</v>
      </c>
      <c r="F103" s="315" t="s">
        <v>181</v>
      </c>
      <c r="G103" s="355">
        <v>6</v>
      </c>
      <c r="H103" s="315" t="s">
        <v>13</v>
      </c>
      <c r="I103" s="329">
        <v>1</v>
      </c>
      <c r="J103" s="329">
        <v>9</v>
      </c>
      <c r="K103" s="330">
        <v>9</v>
      </c>
      <c r="L103" s="338">
        <f t="shared" si="20"/>
        <v>5</v>
      </c>
      <c r="M103" s="339">
        <f t="shared" si="21"/>
        <v>5</v>
      </c>
      <c r="N103" s="310">
        <v>0</v>
      </c>
      <c r="O103" s="333">
        <v>0</v>
      </c>
      <c r="P103" s="334">
        <v>0</v>
      </c>
      <c r="Q103" s="552">
        <v>24</v>
      </c>
      <c r="R103" s="563">
        <v>1</v>
      </c>
      <c r="S103" s="544">
        <v>2</v>
      </c>
      <c r="T103" s="356">
        <f t="shared" si="22"/>
        <v>27</v>
      </c>
      <c r="U103" s="336">
        <f t="shared" si="23"/>
        <v>0</v>
      </c>
      <c r="V103" s="334">
        <f t="shared" si="24"/>
        <v>27</v>
      </c>
      <c r="W103" s="357">
        <f t="shared" si="25"/>
        <v>27</v>
      </c>
    </row>
    <row r="104" spans="1:24" outlineLevel="2">
      <c r="A104" s="354" t="s">
        <v>160</v>
      </c>
      <c r="B104" s="315" t="s">
        <v>75</v>
      </c>
      <c r="C104" s="315" t="s">
        <v>38</v>
      </c>
      <c r="D104" s="315" t="s">
        <v>182</v>
      </c>
      <c r="E104" s="315" t="s">
        <v>183</v>
      </c>
      <c r="F104" s="315" t="s">
        <v>184</v>
      </c>
      <c r="G104" s="355">
        <v>6</v>
      </c>
      <c r="H104" s="315" t="s">
        <v>13</v>
      </c>
      <c r="I104" s="329">
        <v>1</v>
      </c>
      <c r="J104" s="329">
        <v>13.5</v>
      </c>
      <c r="K104" s="330">
        <v>4.5</v>
      </c>
      <c r="L104" s="338">
        <f t="shared" si="20"/>
        <v>7.5</v>
      </c>
      <c r="M104" s="339">
        <f t="shared" si="21"/>
        <v>2.5</v>
      </c>
      <c r="N104" s="310">
        <v>0</v>
      </c>
      <c r="O104" s="333">
        <v>0</v>
      </c>
      <c r="P104" s="334">
        <v>0</v>
      </c>
      <c r="Q104" s="552">
        <v>24</v>
      </c>
      <c r="R104" s="543">
        <v>1</v>
      </c>
      <c r="S104" s="544">
        <v>2</v>
      </c>
      <c r="T104" s="356">
        <f t="shared" si="22"/>
        <v>22.5</v>
      </c>
      <c r="U104" s="336">
        <f t="shared" si="23"/>
        <v>0</v>
      </c>
      <c r="V104" s="334">
        <f t="shared" si="24"/>
        <v>22.5</v>
      </c>
      <c r="W104" s="357">
        <f t="shared" si="25"/>
        <v>22.5</v>
      </c>
    </row>
    <row r="105" spans="1:24" outlineLevel="2">
      <c r="A105" s="354" t="s">
        <v>160</v>
      </c>
      <c r="B105" s="315" t="s">
        <v>75</v>
      </c>
      <c r="C105" s="315" t="s">
        <v>38</v>
      </c>
      <c r="D105" s="315" t="s">
        <v>185</v>
      </c>
      <c r="E105" s="315" t="s">
        <v>186</v>
      </c>
      <c r="F105" s="315" t="s">
        <v>187</v>
      </c>
      <c r="G105" s="355">
        <v>6</v>
      </c>
      <c r="H105" s="315" t="s">
        <v>13</v>
      </c>
      <c r="I105" s="329">
        <v>1</v>
      </c>
      <c r="J105" s="329">
        <v>13.5</v>
      </c>
      <c r="K105" s="330">
        <v>4.5</v>
      </c>
      <c r="L105" s="338">
        <f t="shared" si="20"/>
        <v>7.5</v>
      </c>
      <c r="M105" s="339">
        <f t="shared" si="21"/>
        <v>2.5</v>
      </c>
      <c r="N105" s="310">
        <v>0</v>
      </c>
      <c r="O105" s="333">
        <v>0</v>
      </c>
      <c r="P105" s="334">
        <v>0</v>
      </c>
      <c r="Q105" s="552">
        <v>24</v>
      </c>
      <c r="R105" s="543">
        <v>1</v>
      </c>
      <c r="S105" s="544">
        <v>2</v>
      </c>
      <c r="T105" s="356">
        <f t="shared" si="22"/>
        <v>22.5</v>
      </c>
      <c r="U105" s="336">
        <f t="shared" si="23"/>
        <v>0</v>
      </c>
      <c r="V105" s="334">
        <f t="shared" si="24"/>
        <v>22.5</v>
      </c>
      <c r="W105" s="357">
        <f t="shared" si="25"/>
        <v>22.5</v>
      </c>
    </row>
    <row r="106" spans="1:24" outlineLevel="2">
      <c r="A106" s="354" t="s">
        <v>160</v>
      </c>
      <c r="B106" s="315" t="s">
        <v>75</v>
      </c>
      <c r="C106" s="315" t="s">
        <v>22</v>
      </c>
      <c r="D106" s="315" t="s">
        <v>188</v>
      </c>
      <c r="E106" s="315" t="s">
        <v>189</v>
      </c>
      <c r="F106" s="315" t="s">
        <v>190</v>
      </c>
      <c r="G106" s="355">
        <v>6</v>
      </c>
      <c r="H106" s="315" t="s">
        <v>13</v>
      </c>
      <c r="I106" s="329">
        <v>1</v>
      </c>
      <c r="J106" s="329">
        <v>13.5</v>
      </c>
      <c r="K106" s="330">
        <v>4.5</v>
      </c>
      <c r="L106" s="338">
        <f t="shared" si="20"/>
        <v>7.5</v>
      </c>
      <c r="M106" s="339">
        <f t="shared" si="21"/>
        <v>2.5</v>
      </c>
      <c r="N106" s="552">
        <v>27</v>
      </c>
      <c r="O106" s="543">
        <v>1</v>
      </c>
      <c r="P106" s="544">
        <v>3</v>
      </c>
      <c r="Q106" s="310">
        <v>0</v>
      </c>
      <c r="R106" s="333">
        <v>0</v>
      </c>
      <c r="S106" s="334">
        <v>0</v>
      </c>
      <c r="T106" s="356">
        <f t="shared" si="22"/>
        <v>27</v>
      </c>
      <c r="U106" s="336">
        <f t="shared" si="23"/>
        <v>27</v>
      </c>
      <c r="V106" s="334">
        <f t="shared" si="24"/>
        <v>0</v>
      </c>
      <c r="W106" s="357">
        <f t="shared" si="25"/>
        <v>27</v>
      </c>
    </row>
    <row r="107" spans="1:24" outlineLevel="2">
      <c r="A107" s="354" t="s">
        <v>160</v>
      </c>
      <c r="B107" s="315" t="s">
        <v>75</v>
      </c>
      <c r="C107" s="315" t="s">
        <v>38</v>
      </c>
      <c r="D107" s="315" t="s">
        <v>191</v>
      </c>
      <c r="E107" s="315" t="s">
        <v>192</v>
      </c>
      <c r="F107" s="315" t="s">
        <v>193</v>
      </c>
      <c r="G107" s="355">
        <v>6</v>
      </c>
      <c r="H107" s="315" t="s">
        <v>13</v>
      </c>
      <c r="I107" s="329">
        <v>1</v>
      </c>
      <c r="J107" s="329">
        <v>13.5</v>
      </c>
      <c r="K107" s="330">
        <v>4.5</v>
      </c>
      <c r="L107" s="338">
        <f t="shared" si="20"/>
        <v>7.5</v>
      </c>
      <c r="M107" s="339">
        <f t="shared" si="21"/>
        <v>2.5</v>
      </c>
      <c r="N107" s="310">
        <v>0</v>
      </c>
      <c r="O107" s="333">
        <v>0</v>
      </c>
      <c r="P107" s="334">
        <v>0</v>
      </c>
      <c r="Q107" s="552">
        <v>24</v>
      </c>
      <c r="R107" s="543">
        <v>1</v>
      </c>
      <c r="S107" s="544">
        <v>2</v>
      </c>
      <c r="T107" s="356">
        <f t="shared" si="22"/>
        <v>22.5</v>
      </c>
      <c r="U107" s="336">
        <f t="shared" si="23"/>
        <v>0</v>
      </c>
      <c r="V107" s="334">
        <f t="shared" si="24"/>
        <v>22.5</v>
      </c>
      <c r="W107" s="357">
        <f t="shared" si="25"/>
        <v>22.5</v>
      </c>
    </row>
    <row r="108" spans="1:24" outlineLevel="2">
      <c r="A108" s="354" t="s">
        <v>160</v>
      </c>
      <c r="B108" s="315" t="s">
        <v>75</v>
      </c>
      <c r="C108" s="315" t="s">
        <v>38</v>
      </c>
      <c r="D108" s="315" t="s">
        <v>194</v>
      </c>
      <c r="E108" s="315" t="s">
        <v>195</v>
      </c>
      <c r="F108" s="315" t="s">
        <v>196</v>
      </c>
      <c r="G108" s="355">
        <v>6</v>
      </c>
      <c r="H108" s="315" t="s">
        <v>13</v>
      </c>
      <c r="I108" s="329">
        <v>1</v>
      </c>
      <c r="J108" s="329">
        <v>13.5</v>
      </c>
      <c r="K108" s="330">
        <v>4.5</v>
      </c>
      <c r="L108" s="338">
        <f t="shared" si="20"/>
        <v>7.5</v>
      </c>
      <c r="M108" s="339">
        <f t="shared" si="21"/>
        <v>2.5</v>
      </c>
      <c r="N108" s="310">
        <v>0</v>
      </c>
      <c r="O108" s="333">
        <v>0</v>
      </c>
      <c r="P108" s="334">
        <v>0</v>
      </c>
      <c r="Q108" s="677">
        <v>18</v>
      </c>
      <c r="R108" s="543">
        <v>1</v>
      </c>
      <c r="S108" s="674">
        <v>2</v>
      </c>
      <c r="T108" s="356">
        <f t="shared" si="22"/>
        <v>22.5</v>
      </c>
      <c r="U108" s="336">
        <f t="shared" si="23"/>
        <v>0</v>
      </c>
      <c r="V108" s="334">
        <f t="shared" si="24"/>
        <v>22.5</v>
      </c>
      <c r="W108" s="357">
        <f t="shared" si="25"/>
        <v>22.5</v>
      </c>
    </row>
    <row r="109" spans="1:24" outlineLevel="2">
      <c r="A109" s="354" t="s">
        <v>160</v>
      </c>
      <c r="B109" s="315" t="s">
        <v>75</v>
      </c>
      <c r="C109" s="315" t="s">
        <v>8</v>
      </c>
      <c r="D109" s="315" t="s">
        <v>197</v>
      </c>
      <c r="E109" s="315" t="s">
        <v>5</v>
      </c>
      <c r="F109" s="315" t="s">
        <v>6</v>
      </c>
      <c r="G109" s="355">
        <v>24</v>
      </c>
      <c r="H109" s="315" t="s">
        <v>7</v>
      </c>
      <c r="I109" s="329">
        <v>1</v>
      </c>
      <c r="J109" s="329">
        <f>$Y$33</f>
        <v>1.3149999999999999</v>
      </c>
      <c r="K109" s="330">
        <v>0</v>
      </c>
      <c r="L109" s="338">
        <f t="shared" si="20"/>
        <v>0.18263888888888888</v>
      </c>
      <c r="M109" s="339">
        <f t="shared" si="21"/>
        <v>0</v>
      </c>
      <c r="N109" s="552">
        <v>7</v>
      </c>
      <c r="O109" s="545">
        <f>N109</f>
        <v>7</v>
      </c>
      <c r="P109" s="544">
        <v>0</v>
      </c>
      <c r="Q109" s="552">
        <v>7</v>
      </c>
      <c r="R109" s="545">
        <f>Q109</f>
        <v>7</v>
      </c>
      <c r="S109" s="544">
        <v>0</v>
      </c>
      <c r="T109" s="356">
        <f t="shared" si="22"/>
        <v>18.41</v>
      </c>
      <c r="U109" s="336">
        <f t="shared" si="23"/>
        <v>9.2050000000000001</v>
      </c>
      <c r="V109" s="334">
        <f t="shared" si="24"/>
        <v>9.2050000000000001</v>
      </c>
      <c r="W109" s="357">
        <f t="shared" si="25"/>
        <v>18.41</v>
      </c>
    </row>
    <row r="110" spans="1:24" outlineLevel="2">
      <c r="A110" s="354" t="s">
        <v>160</v>
      </c>
      <c r="B110" s="315" t="s">
        <v>75</v>
      </c>
      <c r="C110" s="315" t="s">
        <v>97</v>
      </c>
      <c r="D110" s="315" t="s">
        <v>202</v>
      </c>
      <c r="E110" s="315" t="s">
        <v>203</v>
      </c>
      <c r="F110" s="315" t="s">
        <v>204</v>
      </c>
      <c r="G110" s="355">
        <v>6</v>
      </c>
      <c r="H110" s="315" t="s">
        <v>96</v>
      </c>
      <c r="I110" s="329">
        <v>1</v>
      </c>
      <c r="J110" s="329">
        <f>(9+$Y$34)*I110</f>
        <v>13.5</v>
      </c>
      <c r="K110" s="330">
        <v>4.5</v>
      </c>
      <c r="L110" s="338">
        <f t="shared" si="20"/>
        <v>7.5</v>
      </c>
      <c r="M110" s="339">
        <f t="shared" si="21"/>
        <v>2.5</v>
      </c>
      <c r="N110" s="559">
        <v>15</v>
      </c>
      <c r="O110" s="563">
        <v>0.75</v>
      </c>
      <c r="P110" s="561">
        <v>0.75</v>
      </c>
      <c r="Q110" s="310">
        <v>0</v>
      </c>
      <c r="R110" s="333">
        <v>0</v>
      </c>
      <c r="S110" s="334">
        <v>0</v>
      </c>
      <c r="T110" s="356">
        <f t="shared" si="22"/>
        <v>13.5</v>
      </c>
      <c r="U110" s="336">
        <f t="shared" si="23"/>
        <v>13.5</v>
      </c>
      <c r="V110" s="334">
        <f t="shared" si="24"/>
        <v>0</v>
      </c>
      <c r="W110" s="357">
        <f t="shared" si="25"/>
        <v>13.5</v>
      </c>
    </row>
    <row r="111" spans="1:24" outlineLevel="2">
      <c r="A111" s="576" t="s">
        <v>160</v>
      </c>
      <c r="B111" s="315" t="s">
        <v>75</v>
      </c>
      <c r="C111" s="315" t="s">
        <v>97</v>
      </c>
      <c r="D111" s="315" t="s">
        <v>243</v>
      </c>
      <c r="E111" s="565" t="s">
        <v>914</v>
      </c>
      <c r="F111" s="565" t="s">
        <v>913</v>
      </c>
      <c r="G111" s="355">
        <v>6</v>
      </c>
      <c r="H111" s="315" t="s">
        <v>96</v>
      </c>
      <c r="I111" s="575">
        <v>1</v>
      </c>
      <c r="J111" s="537">
        <f>(9+$Y$34)*I111</f>
        <v>13.5</v>
      </c>
      <c r="K111" s="567">
        <f>4.5*I111</f>
        <v>4.5</v>
      </c>
      <c r="L111" s="338">
        <f t="shared" si="20"/>
        <v>7.5</v>
      </c>
      <c r="M111" s="339">
        <f t="shared" si="21"/>
        <v>2.5</v>
      </c>
      <c r="N111" s="559">
        <v>15</v>
      </c>
      <c r="O111" s="563">
        <v>0.75</v>
      </c>
      <c r="P111" s="561">
        <v>0.75</v>
      </c>
      <c r="Q111" s="310">
        <v>0</v>
      </c>
      <c r="R111" s="333">
        <v>0</v>
      </c>
      <c r="S111" s="334">
        <v>0</v>
      </c>
      <c r="T111" s="356">
        <f t="shared" si="22"/>
        <v>13.5</v>
      </c>
      <c r="U111" s="336">
        <f t="shared" si="23"/>
        <v>13.5</v>
      </c>
      <c r="V111" s="334">
        <f t="shared" si="24"/>
        <v>0</v>
      </c>
      <c r="W111" s="357">
        <f t="shared" si="25"/>
        <v>13.5</v>
      </c>
    </row>
    <row r="112" spans="1:24" outlineLevel="2">
      <c r="A112" s="354" t="s">
        <v>160</v>
      </c>
      <c r="B112" s="315" t="s">
        <v>75</v>
      </c>
      <c r="C112" s="315" t="s">
        <v>8</v>
      </c>
      <c r="D112" s="315" t="s">
        <v>29</v>
      </c>
      <c r="E112" s="315" t="s">
        <v>30</v>
      </c>
      <c r="F112" s="315" t="s">
        <v>31</v>
      </c>
      <c r="G112" s="355">
        <v>12</v>
      </c>
      <c r="H112" s="315" t="s">
        <v>32</v>
      </c>
      <c r="I112" s="329">
        <v>1</v>
      </c>
      <c r="J112" s="329">
        <f>$Y$31</f>
        <v>0.1</v>
      </c>
      <c r="K112" s="330">
        <v>0</v>
      </c>
      <c r="L112" s="338">
        <f t="shared" si="20"/>
        <v>2.7777777777777776E-2</v>
      </c>
      <c r="M112" s="339">
        <f t="shared" si="21"/>
        <v>0</v>
      </c>
      <c r="N112" s="552">
        <v>5</v>
      </c>
      <c r="O112" s="543">
        <f>N112</f>
        <v>5</v>
      </c>
      <c r="P112" s="544">
        <v>0</v>
      </c>
      <c r="Q112" s="552">
        <v>0</v>
      </c>
      <c r="R112" s="543">
        <f>Q112</f>
        <v>0</v>
      </c>
      <c r="S112" s="544">
        <v>0</v>
      </c>
      <c r="T112" s="356">
        <f t="shared" si="22"/>
        <v>0.5</v>
      </c>
      <c r="U112" s="336">
        <f t="shared" si="23"/>
        <v>0.5</v>
      </c>
      <c r="V112" s="334">
        <f t="shared" si="24"/>
        <v>0</v>
      </c>
      <c r="W112" s="357">
        <f t="shared" si="25"/>
        <v>0.5</v>
      </c>
    </row>
    <row r="113" spans="1:23" outlineLevel="2">
      <c r="A113" s="577" t="s">
        <v>160</v>
      </c>
      <c r="B113" s="315" t="s">
        <v>75</v>
      </c>
      <c r="C113" s="315" t="s">
        <v>97</v>
      </c>
      <c r="D113" s="315" t="s">
        <v>908</v>
      </c>
      <c r="E113" s="565" t="s">
        <v>916</v>
      </c>
      <c r="F113" s="565" t="s">
        <v>918</v>
      </c>
      <c r="G113" s="355">
        <v>6</v>
      </c>
      <c r="H113" s="315" t="s">
        <v>96</v>
      </c>
      <c r="I113" s="329">
        <v>1</v>
      </c>
      <c r="J113" s="537">
        <f>(9+$Y$34)*I113</f>
        <v>13.5</v>
      </c>
      <c r="K113" s="567">
        <v>4.5</v>
      </c>
      <c r="L113" s="338">
        <f t="shared" si="20"/>
        <v>7.5</v>
      </c>
      <c r="M113" s="339">
        <f t="shared" si="21"/>
        <v>2.5</v>
      </c>
      <c r="N113" s="559">
        <v>15</v>
      </c>
      <c r="O113" s="563">
        <v>0.75</v>
      </c>
      <c r="P113" s="561">
        <v>0.75</v>
      </c>
      <c r="Q113" s="310">
        <v>0</v>
      </c>
      <c r="R113" s="333">
        <v>0</v>
      </c>
      <c r="S113" s="334">
        <v>0</v>
      </c>
      <c r="T113" s="356">
        <f t="shared" si="22"/>
        <v>13.5</v>
      </c>
      <c r="U113" s="336">
        <f t="shared" si="23"/>
        <v>13.5</v>
      </c>
      <c r="V113" s="334">
        <f t="shared" si="24"/>
        <v>0</v>
      </c>
      <c r="W113" s="357">
        <f t="shared" si="25"/>
        <v>13.5</v>
      </c>
    </row>
    <row r="114" spans="1:23" outlineLevel="2">
      <c r="A114" s="577" t="s">
        <v>160</v>
      </c>
      <c r="B114" s="315" t="s">
        <v>75</v>
      </c>
      <c r="C114" s="315" t="s">
        <v>97</v>
      </c>
      <c r="D114" s="315" t="s">
        <v>908</v>
      </c>
      <c r="E114" s="565" t="s">
        <v>919</v>
      </c>
      <c r="F114" s="565" t="s">
        <v>921</v>
      </c>
      <c r="G114" s="355">
        <v>6</v>
      </c>
      <c r="H114" s="315" t="s">
        <v>96</v>
      </c>
      <c r="I114" s="329">
        <v>1</v>
      </c>
      <c r="J114" s="537">
        <f>(9+$Y$34)*I114</f>
        <v>13.5</v>
      </c>
      <c r="K114" s="567">
        <v>4.5</v>
      </c>
      <c r="L114" s="338">
        <f t="shared" si="20"/>
        <v>7.5</v>
      </c>
      <c r="M114" s="339">
        <f t="shared" si="21"/>
        <v>2.5</v>
      </c>
      <c r="N114" s="559">
        <v>15</v>
      </c>
      <c r="O114" s="563">
        <v>0.75</v>
      </c>
      <c r="P114" s="561">
        <v>0.75</v>
      </c>
      <c r="Q114" s="310">
        <v>0</v>
      </c>
      <c r="R114" s="333">
        <v>0</v>
      </c>
      <c r="S114" s="334">
        <v>0</v>
      </c>
      <c r="T114" s="356">
        <f t="shared" si="22"/>
        <v>13.5</v>
      </c>
      <c r="U114" s="336">
        <f t="shared" si="23"/>
        <v>13.5</v>
      </c>
      <c r="V114" s="334">
        <f t="shared" si="24"/>
        <v>0</v>
      </c>
      <c r="W114" s="357">
        <f t="shared" si="25"/>
        <v>13.5</v>
      </c>
    </row>
    <row r="115" spans="1:23" outlineLevel="2">
      <c r="A115" s="576" t="s">
        <v>160</v>
      </c>
      <c r="B115" s="315" t="s">
        <v>75</v>
      </c>
      <c r="C115" s="315" t="s">
        <v>97</v>
      </c>
      <c r="D115" s="315" t="s">
        <v>908</v>
      </c>
      <c r="E115" s="565" t="s">
        <v>920</v>
      </c>
      <c r="F115" s="565" t="s">
        <v>922</v>
      </c>
      <c r="G115" s="355">
        <v>6</v>
      </c>
      <c r="H115" s="315" t="s">
        <v>96</v>
      </c>
      <c r="I115" s="575">
        <v>0</v>
      </c>
      <c r="J115" s="537">
        <f>(9+$Y$34)*I115</f>
        <v>0</v>
      </c>
      <c r="K115" s="567">
        <f>4.5*I115</f>
        <v>0</v>
      </c>
      <c r="L115" s="338">
        <f t="shared" si="20"/>
        <v>0</v>
      </c>
      <c r="M115" s="339">
        <f t="shared" si="21"/>
        <v>0</v>
      </c>
      <c r="N115" s="559">
        <v>15</v>
      </c>
      <c r="O115" s="563">
        <v>0.75</v>
      </c>
      <c r="P115" s="561">
        <v>0.75</v>
      </c>
      <c r="Q115" s="310">
        <v>0</v>
      </c>
      <c r="R115" s="333">
        <v>0</v>
      </c>
      <c r="S115" s="334">
        <v>0</v>
      </c>
      <c r="T115" s="356">
        <f t="shared" si="22"/>
        <v>0</v>
      </c>
      <c r="U115" s="336">
        <f t="shared" si="23"/>
        <v>0</v>
      </c>
      <c r="V115" s="334">
        <f t="shared" si="24"/>
        <v>0</v>
      </c>
      <c r="W115" s="357">
        <f t="shared" si="25"/>
        <v>0</v>
      </c>
    </row>
    <row r="116" spans="1:23" outlineLevel="2">
      <c r="A116" s="576" t="s">
        <v>160</v>
      </c>
      <c r="B116" s="315" t="s">
        <v>75</v>
      </c>
      <c r="C116" s="361" t="s">
        <v>8</v>
      </c>
      <c r="D116" s="565" t="s">
        <v>908</v>
      </c>
      <c r="E116" s="565" t="s">
        <v>909</v>
      </c>
      <c r="F116" s="565" t="s">
        <v>957</v>
      </c>
      <c r="G116" s="355">
        <v>6</v>
      </c>
      <c r="H116" s="315" t="s">
        <v>32</v>
      </c>
      <c r="I116" s="575">
        <v>0.5</v>
      </c>
      <c r="J116" s="537">
        <f>(9+$Y$34)*I116</f>
        <v>6.75</v>
      </c>
      <c r="K116" s="567">
        <f>4.5*I116</f>
        <v>2.25</v>
      </c>
      <c r="L116" s="338">
        <f t="shared" si="20"/>
        <v>3.75</v>
      </c>
      <c r="M116" s="339">
        <f t="shared" si="21"/>
        <v>1.25</v>
      </c>
      <c r="N116" s="310">
        <v>0</v>
      </c>
      <c r="O116" s="333">
        <v>0</v>
      </c>
      <c r="P116" s="334">
        <v>0</v>
      </c>
      <c r="Q116" s="559">
        <v>8</v>
      </c>
      <c r="R116" s="563">
        <v>0.2</v>
      </c>
      <c r="S116" s="561">
        <v>0.4</v>
      </c>
      <c r="T116" s="356">
        <f t="shared" si="22"/>
        <v>2.25</v>
      </c>
      <c r="U116" s="336">
        <f t="shared" si="23"/>
        <v>0</v>
      </c>
      <c r="V116" s="334">
        <f t="shared" si="24"/>
        <v>2.25</v>
      </c>
      <c r="W116" s="357">
        <f t="shared" si="25"/>
        <v>2.25</v>
      </c>
    </row>
    <row r="117" spans="1:23" outlineLevel="2">
      <c r="A117" s="576" t="s">
        <v>160</v>
      </c>
      <c r="B117" s="315" t="s">
        <v>75</v>
      </c>
      <c r="C117" s="361" t="s">
        <v>8</v>
      </c>
      <c r="D117" s="565" t="s">
        <v>908</v>
      </c>
      <c r="E117" s="565" t="s">
        <v>910</v>
      </c>
      <c r="F117" s="565" t="s">
        <v>958</v>
      </c>
      <c r="G117" s="355">
        <v>6</v>
      </c>
      <c r="H117" s="315" t="s">
        <v>32</v>
      </c>
      <c r="I117" s="575">
        <v>0.75</v>
      </c>
      <c r="J117" s="537">
        <f>(9+$Y$34)*I117</f>
        <v>10.125</v>
      </c>
      <c r="K117" s="567">
        <f>4.5*I117</f>
        <v>3.375</v>
      </c>
      <c r="L117" s="338">
        <f t="shared" si="20"/>
        <v>5.625</v>
      </c>
      <c r="M117" s="339">
        <f t="shared" si="21"/>
        <v>1.875</v>
      </c>
      <c r="N117" s="310">
        <v>0</v>
      </c>
      <c r="O117" s="333">
        <v>0</v>
      </c>
      <c r="P117" s="334">
        <v>0</v>
      </c>
      <c r="Q117" s="559">
        <v>8</v>
      </c>
      <c r="R117" s="563">
        <v>0.2</v>
      </c>
      <c r="S117" s="561">
        <v>0.4</v>
      </c>
      <c r="T117" s="356">
        <f t="shared" si="22"/>
        <v>3.375</v>
      </c>
      <c r="U117" s="336">
        <f t="shared" si="23"/>
        <v>0</v>
      </c>
      <c r="V117" s="334">
        <f t="shared" si="24"/>
        <v>3.375</v>
      </c>
      <c r="W117" s="357">
        <f t="shared" si="25"/>
        <v>3.375</v>
      </c>
    </row>
    <row r="118" spans="1:23" outlineLevel="2">
      <c r="A118" s="576" t="s">
        <v>160</v>
      </c>
      <c r="B118" s="315" t="s">
        <v>75</v>
      </c>
      <c r="C118" s="361" t="s">
        <v>8</v>
      </c>
      <c r="D118" s="565" t="s">
        <v>908</v>
      </c>
      <c r="E118" s="565" t="s">
        <v>911</v>
      </c>
      <c r="F118" s="565" t="s">
        <v>959</v>
      </c>
      <c r="G118" s="355">
        <v>6</v>
      </c>
      <c r="H118" s="315" t="s">
        <v>32</v>
      </c>
      <c r="I118" s="575">
        <v>1</v>
      </c>
      <c r="J118" s="537">
        <f>(4.5+$Y$34)*I118</f>
        <v>9</v>
      </c>
      <c r="K118" s="567">
        <f>9*I118</f>
        <v>9</v>
      </c>
      <c r="L118" s="338">
        <f t="shared" si="20"/>
        <v>5</v>
      </c>
      <c r="M118" s="339">
        <f t="shared" si="21"/>
        <v>5</v>
      </c>
      <c r="N118" s="310">
        <v>0</v>
      </c>
      <c r="O118" s="333">
        <v>0</v>
      </c>
      <c r="P118" s="334">
        <v>0</v>
      </c>
      <c r="Q118" s="559">
        <v>8</v>
      </c>
      <c r="R118" s="563">
        <v>0.2</v>
      </c>
      <c r="S118" s="561">
        <v>0.4</v>
      </c>
      <c r="T118" s="356">
        <f t="shared" si="22"/>
        <v>5.4</v>
      </c>
      <c r="U118" s="336">
        <f t="shared" si="23"/>
        <v>0</v>
      </c>
      <c r="V118" s="334">
        <f t="shared" si="24"/>
        <v>5.4</v>
      </c>
      <c r="W118" s="357">
        <f t="shared" si="25"/>
        <v>5.4</v>
      </c>
    </row>
    <row r="119" spans="1:23" outlineLevel="1">
      <c r="A119" s="576"/>
      <c r="B119" s="662" t="s">
        <v>1060</v>
      </c>
      <c r="C119" s="361"/>
      <c r="D119" s="565"/>
      <c r="E119" s="565"/>
      <c r="F119" s="565"/>
      <c r="G119" s="355"/>
      <c r="H119" s="315"/>
      <c r="I119" s="575"/>
      <c r="J119" s="537"/>
      <c r="K119" s="567"/>
      <c r="L119" s="338"/>
      <c r="M119" s="339"/>
      <c r="N119" s="310"/>
      <c r="O119" s="333"/>
      <c r="P119" s="334"/>
      <c r="Q119" s="559"/>
      <c r="R119" s="563"/>
      <c r="S119" s="561"/>
      <c r="T119" s="356"/>
      <c r="U119" s="336"/>
      <c r="V119" s="334"/>
      <c r="W119" s="357">
        <f>SUBTOTAL(9,W96:W118)</f>
        <v>317.51892999999995</v>
      </c>
    </row>
    <row r="120" spans="1:23" outlineLevel="2">
      <c r="A120" s="354" t="s">
        <v>160</v>
      </c>
      <c r="B120" s="315" t="s">
        <v>34</v>
      </c>
      <c r="C120" s="315" t="s">
        <v>8</v>
      </c>
      <c r="D120" s="315" t="s">
        <v>459</v>
      </c>
      <c r="E120" s="315" t="s">
        <v>478</v>
      </c>
      <c r="F120" s="315" t="s">
        <v>479</v>
      </c>
      <c r="G120" s="355">
        <v>6</v>
      </c>
      <c r="H120" s="315" t="s">
        <v>32</v>
      </c>
      <c r="I120" s="329">
        <v>0.66669999999999996</v>
      </c>
      <c r="J120" s="329">
        <f>(4.5+$Y$34)*I120</f>
        <v>6.0002999999999993</v>
      </c>
      <c r="K120" s="330">
        <f>9*I120</f>
        <v>6.0002999999999993</v>
      </c>
      <c r="L120" s="338">
        <f t="shared" si="20"/>
        <v>3.3334999999999995</v>
      </c>
      <c r="M120" s="339">
        <f t="shared" si="21"/>
        <v>3.3334999999999995</v>
      </c>
      <c r="N120" s="310">
        <v>0</v>
      </c>
      <c r="O120" s="333">
        <v>0</v>
      </c>
      <c r="P120" s="334">
        <v>0</v>
      </c>
      <c r="Q120" s="552">
        <v>8</v>
      </c>
      <c r="R120" s="543">
        <v>0.2</v>
      </c>
      <c r="S120" s="544">
        <v>0.4</v>
      </c>
      <c r="T120" s="356">
        <f t="shared" si="22"/>
        <v>3.6001799999999999</v>
      </c>
      <c r="U120" s="336">
        <f t="shared" si="23"/>
        <v>0</v>
      </c>
      <c r="V120" s="334">
        <f t="shared" si="24"/>
        <v>3.6001799999999999</v>
      </c>
      <c r="W120" s="357">
        <f t="shared" si="25"/>
        <v>3.6001799999999999</v>
      </c>
    </row>
    <row r="121" spans="1:23" outlineLevel="2">
      <c r="A121" s="576" t="s">
        <v>160</v>
      </c>
      <c r="B121" s="315" t="s">
        <v>34</v>
      </c>
      <c r="C121" s="361" t="s">
        <v>8</v>
      </c>
      <c r="D121" s="565" t="s">
        <v>908</v>
      </c>
      <c r="E121" s="565" t="s">
        <v>909</v>
      </c>
      <c r="F121" s="565" t="s">
        <v>957</v>
      </c>
      <c r="G121" s="355">
        <v>6</v>
      </c>
      <c r="H121" s="315" t="s">
        <v>32</v>
      </c>
      <c r="I121" s="575">
        <v>0.5</v>
      </c>
      <c r="J121" s="537">
        <f>(9+$Y$34)*I121</f>
        <v>6.75</v>
      </c>
      <c r="K121" s="567">
        <f>4.5*I121</f>
        <v>2.25</v>
      </c>
      <c r="L121" s="338">
        <f t="shared" si="20"/>
        <v>3.75</v>
      </c>
      <c r="M121" s="339">
        <f t="shared" si="21"/>
        <v>1.25</v>
      </c>
      <c r="N121" s="310">
        <v>0</v>
      </c>
      <c r="O121" s="333">
        <v>0</v>
      </c>
      <c r="P121" s="334">
        <v>0</v>
      </c>
      <c r="Q121" s="559">
        <v>8</v>
      </c>
      <c r="R121" s="563">
        <v>0.2</v>
      </c>
      <c r="S121" s="561">
        <v>0.4</v>
      </c>
      <c r="T121" s="356">
        <f t="shared" si="22"/>
        <v>2.25</v>
      </c>
      <c r="U121" s="336">
        <f t="shared" si="23"/>
        <v>0</v>
      </c>
      <c r="V121" s="334">
        <f t="shared" si="24"/>
        <v>2.25</v>
      </c>
      <c r="W121" s="357">
        <f t="shared" si="25"/>
        <v>2.25</v>
      </c>
    </row>
    <row r="122" spans="1:23" outlineLevel="2">
      <c r="A122" s="576" t="s">
        <v>160</v>
      </c>
      <c r="B122" s="315" t="s">
        <v>34</v>
      </c>
      <c r="C122" s="361" t="s">
        <v>8</v>
      </c>
      <c r="D122" s="565" t="s">
        <v>908</v>
      </c>
      <c r="E122" s="565" t="s">
        <v>910</v>
      </c>
      <c r="F122" s="565" t="s">
        <v>958</v>
      </c>
      <c r="G122" s="355">
        <v>6</v>
      </c>
      <c r="H122" s="315" t="s">
        <v>32</v>
      </c>
      <c r="I122" s="575">
        <v>0.75</v>
      </c>
      <c r="J122" s="537">
        <f>(9+$Y$34)*I122</f>
        <v>10.125</v>
      </c>
      <c r="K122" s="567">
        <f>4.5*I122</f>
        <v>3.375</v>
      </c>
      <c r="L122" s="338">
        <f t="shared" si="20"/>
        <v>5.625</v>
      </c>
      <c r="M122" s="339">
        <f t="shared" si="21"/>
        <v>1.875</v>
      </c>
      <c r="N122" s="310">
        <v>0</v>
      </c>
      <c r="O122" s="333">
        <v>0</v>
      </c>
      <c r="P122" s="334">
        <v>0</v>
      </c>
      <c r="Q122" s="559">
        <v>8</v>
      </c>
      <c r="R122" s="563">
        <v>0.2</v>
      </c>
      <c r="S122" s="561">
        <v>0.4</v>
      </c>
      <c r="T122" s="356">
        <f t="shared" si="22"/>
        <v>3.375</v>
      </c>
      <c r="U122" s="336">
        <f t="shared" si="23"/>
        <v>0</v>
      </c>
      <c r="V122" s="334">
        <f t="shared" si="24"/>
        <v>3.375</v>
      </c>
      <c r="W122" s="357">
        <f t="shared" si="25"/>
        <v>3.375</v>
      </c>
    </row>
    <row r="123" spans="1:23" outlineLevel="2">
      <c r="A123" s="576" t="s">
        <v>160</v>
      </c>
      <c r="B123" s="315" t="s">
        <v>34</v>
      </c>
      <c r="C123" s="361" t="s">
        <v>8</v>
      </c>
      <c r="D123" s="565" t="s">
        <v>908</v>
      </c>
      <c r="E123" s="565" t="s">
        <v>911</v>
      </c>
      <c r="F123" s="565" t="s">
        <v>959</v>
      </c>
      <c r="G123" s="355">
        <v>6</v>
      </c>
      <c r="H123" s="315" t="s">
        <v>32</v>
      </c>
      <c r="I123" s="575">
        <v>1</v>
      </c>
      <c r="J123" s="537">
        <f>(4.5+$Y$34)*I123</f>
        <v>9</v>
      </c>
      <c r="K123" s="567">
        <f>9*I123</f>
        <v>9</v>
      </c>
      <c r="L123" s="338">
        <f t="shared" si="20"/>
        <v>5</v>
      </c>
      <c r="M123" s="339">
        <f t="shared" si="21"/>
        <v>5</v>
      </c>
      <c r="N123" s="310">
        <v>0</v>
      </c>
      <c r="O123" s="333">
        <v>0</v>
      </c>
      <c r="P123" s="334">
        <v>0</v>
      </c>
      <c r="Q123" s="559">
        <v>8</v>
      </c>
      <c r="R123" s="563">
        <v>0.2</v>
      </c>
      <c r="S123" s="561">
        <v>0.4</v>
      </c>
      <c r="T123" s="356">
        <f t="shared" si="22"/>
        <v>5.4</v>
      </c>
      <c r="U123" s="336">
        <f t="shared" si="23"/>
        <v>0</v>
      </c>
      <c r="V123" s="334">
        <f t="shared" si="24"/>
        <v>5.4</v>
      </c>
      <c r="W123" s="357">
        <f t="shared" si="25"/>
        <v>5.4</v>
      </c>
    </row>
    <row r="124" spans="1:23" outlineLevel="1">
      <c r="A124" s="576"/>
      <c r="B124" s="662" t="s">
        <v>1056</v>
      </c>
      <c r="C124" s="361"/>
      <c r="D124" s="565"/>
      <c r="E124" s="565"/>
      <c r="F124" s="565"/>
      <c r="G124" s="355"/>
      <c r="H124" s="315"/>
      <c r="I124" s="575"/>
      <c r="J124" s="537"/>
      <c r="K124" s="567"/>
      <c r="L124" s="338"/>
      <c r="M124" s="339"/>
      <c r="N124" s="310"/>
      <c r="O124" s="333"/>
      <c r="P124" s="334"/>
      <c r="Q124" s="559"/>
      <c r="R124" s="563"/>
      <c r="S124" s="561"/>
      <c r="T124" s="356"/>
      <c r="U124" s="336"/>
      <c r="V124" s="334"/>
      <c r="W124" s="357">
        <f>SUBTOTAL(9,W120:W123)</f>
        <v>14.62518</v>
      </c>
    </row>
    <row r="125" spans="1:23" outlineLevel="2">
      <c r="A125" s="354" t="s">
        <v>160</v>
      </c>
      <c r="B125" s="315" t="s">
        <v>80</v>
      </c>
      <c r="C125" s="315" t="s">
        <v>43</v>
      </c>
      <c r="D125" s="315" t="s">
        <v>218</v>
      </c>
      <c r="E125" s="315" t="s">
        <v>219</v>
      </c>
      <c r="F125" s="315" t="s">
        <v>220</v>
      </c>
      <c r="G125" s="355">
        <v>6</v>
      </c>
      <c r="H125" s="315" t="s">
        <v>221</v>
      </c>
      <c r="I125" s="329">
        <v>0.125</v>
      </c>
      <c r="J125" s="329">
        <f>I125*13.5</f>
        <v>1.6875</v>
      </c>
      <c r="K125" s="330">
        <f>I125*4.5</f>
        <v>0.5625</v>
      </c>
      <c r="L125" s="338">
        <f t="shared" si="20"/>
        <v>0.9375</v>
      </c>
      <c r="M125" s="339">
        <f t="shared" si="21"/>
        <v>0.3125</v>
      </c>
      <c r="N125" s="552">
        <v>40</v>
      </c>
      <c r="O125" s="548">
        <v>0.5</v>
      </c>
      <c r="P125" s="544">
        <v>2</v>
      </c>
      <c r="Q125" s="552">
        <v>5</v>
      </c>
      <c r="R125" s="543">
        <v>0.17</v>
      </c>
      <c r="S125" s="544">
        <v>0.25</v>
      </c>
      <c r="T125" s="356">
        <f t="shared" si="22"/>
        <v>2.3962500000000002</v>
      </c>
      <c r="U125" s="336">
        <f t="shared" si="23"/>
        <v>1.96875</v>
      </c>
      <c r="V125" s="334">
        <f t="shared" si="24"/>
        <v>0.42750000000000005</v>
      </c>
      <c r="W125" s="357">
        <f t="shared" si="25"/>
        <v>2.3962500000000002</v>
      </c>
    </row>
    <row r="126" spans="1:23" outlineLevel="2">
      <c r="A126" s="354" t="s">
        <v>160</v>
      </c>
      <c r="B126" s="315" t="s">
        <v>80</v>
      </c>
      <c r="C126" s="315" t="s">
        <v>8</v>
      </c>
      <c r="D126" s="315" t="s">
        <v>459</v>
      </c>
      <c r="E126" s="315" t="s">
        <v>478</v>
      </c>
      <c r="F126" s="315" t="s">
        <v>479</v>
      </c>
      <c r="G126" s="355">
        <v>6</v>
      </c>
      <c r="H126" s="315" t="s">
        <v>32</v>
      </c>
      <c r="I126" s="329">
        <v>0.66669999999999996</v>
      </c>
      <c r="J126" s="329">
        <f>(4.5+$Y$34)*I126</f>
        <v>6.0002999999999993</v>
      </c>
      <c r="K126" s="330">
        <f>9*I126</f>
        <v>6.0002999999999993</v>
      </c>
      <c r="L126" s="338">
        <f t="shared" si="20"/>
        <v>3.3334999999999995</v>
      </c>
      <c r="M126" s="339">
        <f t="shared" si="21"/>
        <v>3.3334999999999995</v>
      </c>
      <c r="N126" s="310">
        <v>0</v>
      </c>
      <c r="O126" s="333">
        <v>0</v>
      </c>
      <c r="P126" s="334">
        <v>0</v>
      </c>
      <c r="Q126" s="552">
        <v>8</v>
      </c>
      <c r="R126" s="543">
        <v>0.2</v>
      </c>
      <c r="S126" s="544">
        <v>0.4</v>
      </c>
      <c r="T126" s="356">
        <f t="shared" si="22"/>
        <v>3.6001799999999999</v>
      </c>
      <c r="U126" s="336">
        <f t="shared" si="23"/>
        <v>0</v>
      </c>
      <c r="V126" s="334">
        <f t="shared" si="24"/>
        <v>3.6001799999999999</v>
      </c>
      <c r="W126" s="357">
        <f t="shared" si="25"/>
        <v>3.6001799999999999</v>
      </c>
    </row>
    <row r="127" spans="1:23" outlineLevel="2">
      <c r="A127" s="354" t="s">
        <v>160</v>
      </c>
      <c r="B127" s="315" t="s">
        <v>80</v>
      </c>
      <c r="C127" s="315" t="s">
        <v>18</v>
      </c>
      <c r="D127" s="315" t="s">
        <v>161</v>
      </c>
      <c r="E127" s="315" t="s">
        <v>162</v>
      </c>
      <c r="F127" s="315" t="s">
        <v>163</v>
      </c>
      <c r="G127" s="355">
        <v>6</v>
      </c>
      <c r="H127" s="315" t="s">
        <v>79</v>
      </c>
      <c r="I127" s="329">
        <v>1</v>
      </c>
      <c r="J127" s="329">
        <v>13.5</v>
      </c>
      <c r="K127" s="330">
        <v>4.5</v>
      </c>
      <c r="L127" s="338">
        <f t="shared" si="20"/>
        <v>7.5</v>
      </c>
      <c r="M127" s="339">
        <f t="shared" si="21"/>
        <v>2.5</v>
      </c>
      <c r="N127" s="554">
        <v>24</v>
      </c>
      <c r="O127" s="543">
        <v>0.5</v>
      </c>
      <c r="P127" s="544">
        <v>2</v>
      </c>
      <c r="Q127" s="310">
        <v>0</v>
      </c>
      <c r="R127" s="333">
        <v>0</v>
      </c>
      <c r="S127" s="334">
        <v>0</v>
      </c>
      <c r="T127" s="356">
        <f t="shared" si="22"/>
        <v>15.75</v>
      </c>
      <c r="U127" s="336">
        <f t="shared" si="23"/>
        <v>15.75</v>
      </c>
      <c r="V127" s="334">
        <f t="shared" si="24"/>
        <v>0</v>
      </c>
      <c r="W127" s="357">
        <f t="shared" si="25"/>
        <v>15.75</v>
      </c>
    </row>
    <row r="128" spans="1:23" outlineLevel="2">
      <c r="A128" s="354" t="s">
        <v>160</v>
      </c>
      <c r="B128" s="315" t="s">
        <v>80</v>
      </c>
      <c r="C128" s="315" t="s">
        <v>22</v>
      </c>
      <c r="D128" s="315" t="s">
        <v>164</v>
      </c>
      <c r="E128" s="315" t="s">
        <v>165</v>
      </c>
      <c r="F128" s="315" t="s">
        <v>166</v>
      </c>
      <c r="G128" s="355">
        <v>6</v>
      </c>
      <c r="H128" s="315" t="s">
        <v>79</v>
      </c>
      <c r="I128" s="329">
        <v>0.4</v>
      </c>
      <c r="J128" s="329">
        <f>9*I128</f>
        <v>3.6</v>
      </c>
      <c r="K128" s="330">
        <f>9*I128</f>
        <v>3.6</v>
      </c>
      <c r="L128" s="338">
        <f t="shared" si="20"/>
        <v>2</v>
      </c>
      <c r="M128" s="339">
        <f t="shared" si="21"/>
        <v>2</v>
      </c>
      <c r="N128" s="552">
        <v>20</v>
      </c>
      <c r="O128" s="543">
        <v>0.5</v>
      </c>
      <c r="P128" s="544">
        <v>1</v>
      </c>
      <c r="Q128" s="310">
        <v>0</v>
      </c>
      <c r="R128" s="333">
        <v>0</v>
      </c>
      <c r="S128" s="334">
        <v>0</v>
      </c>
      <c r="T128" s="356">
        <f t="shared" si="22"/>
        <v>5.4</v>
      </c>
      <c r="U128" s="336">
        <f t="shared" si="23"/>
        <v>5.4</v>
      </c>
      <c r="V128" s="334">
        <f t="shared" si="24"/>
        <v>0</v>
      </c>
      <c r="W128" s="357">
        <f t="shared" si="25"/>
        <v>5.4</v>
      </c>
    </row>
    <row r="129" spans="1:27" outlineLevel="2">
      <c r="A129" s="354" t="s">
        <v>160</v>
      </c>
      <c r="B129" s="315" t="s">
        <v>80</v>
      </c>
      <c r="C129" s="315" t="s">
        <v>56</v>
      </c>
      <c r="D129" s="315" t="s">
        <v>198</v>
      </c>
      <c r="E129" s="315" t="s">
        <v>199</v>
      </c>
      <c r="F129" s="315" t="s">
        <v>200</v>
      </c>
      <c r="G129" s="355">
        <v>6</v>
      </c>
      <c r="H129" s="315" t="s">
        <v>13</v>
      </c>
      <c r="I129" s="329">
        <v>1</v>
      </c>
      <c r="J129" s="329">
        <v>13.5</v>
      </c>
      <c r="K129" s="330">
        <v>4.5</v>
      </c>
      <c r="L129" s="338">
        <f t="shared" si="20"/>
        <v>7.5</v>
      </c>
      <c r="M129" s="339">
        <f t="shared" si="21"/>
        <v>2.5</v>
      </c>
      <c r="N129" s="310">
        <v>0</v>
      </c>
      <c r="O129" s="333">
        <v>0</v>
      </c>
      <c r="P129" s="334">
        <v>0</v>
      </c>
      <c r="Q129" s="677">
        <v>45</v>
      </c>
      <c r="R129" s="543">
        <v>1</v>
      </c>
      <c r="S129" s="674">
        <v>5</v>
      </c>
      <c r="T129" s="356">
        <f t="shared" si="22"/>
        <v>36</v>
      </c>
      <c r="U129" s="336">
        <f t="shared" si="23"/>
        <v>0</v>
      </c>
      <c r="V129" s="334">
        <f t="shared" si="24"/>
        <v>36</v>
      </c>
      <c r="W129" s="357">
        <f t="shared" si="25"/>
        <v>36</v>
      </c>
      <c r="Y129" s="47"/>
      <c r="Z129" s="69"/>
      <c r="AA129" s="70"/>
    </row>
    <row r="130" spans="1:27" outlineLevel="2">
      <c r="A130" s="354" t="s">
        <v>160</v>
      </c>
      <c r="B130" s="315" t="s">
        <v>80</v>
      </c>
      <c r="C130" s="315" t="s">
        <v>97</v>
      </c>
      <c r="D130" s="315" t="s">
        <v>202</v>
      </c>
      <c r="E130" s="315" t="s">
        <v>203</v>
      </c>
      <c r="F130" s="315" t="s">
        <v>204</v>
      </c>
      <c r="G130" s="355">
        <v>6</v>
      </c>
      <c r="H130" s="315" t="s">
        <v>96</v>
      </c>
      <c r="I130" s="329">
        <v>1</v>
      </c>
      <c r="J130" s="329">
        <f>(9+$Y$34)*I130</f>
        <v>13.5</v>
      </c>
      <c r="K130" s="330">
        <v>4.5</v>
      </c>
      <c r="L130" s="338">
        <f t="shared" si="20"/>
        <v>7.5</v>
      </c>
      <c r="M130" s="339">
        <f t="shared" si="21"/>
        <v>2.5</v>
      </c>
      <c r="N130" s="559">
        <v>5</v>
      </c>
      <c r="O130" s="563">
        <v>0.25</v>
      </c>
      <c r="P130" s="561">
        <v>0.25</v>
      </c>
      <c r="Q130" s="310">
        <v>0</v>
      </c>
      <c r="R130" s="333">
        <v>0</v>
      </c>
      <c r="S130" s="334">
        <v>0</v>
      </c>
      <c r="T130" s="356">
        <f t="shared" si="22"/>
        <v>4.5</v>
      </c>
      <c r="U130" s="336">
        <f t="shared" si="23"/>
        <v>4.5</v>
      </c>
      <c r="V130" s="334">
        <f t="shared" si="24"/>
        <v>0</v>
      </c>
      <c r="W130" s="357">
        <f t="shared" si="25"/>
        <v>4.5</v>
      </c>
      <c r="Y130" s="47"/>
      <c r="Z130" s="69"/>
      <c r="AA130" s="70"/>
    </row>
    <row r="131" spans="1:27" outlineLevel="2">
      <c r="A131" s="576" t="s">
        <v>160</v>
      </c>
      <c r="B131" s="315" t="s">
        <v>80</v>
      </c>
      <c r="C131" s="315" t="s">
        <v>97</v>
      </c>
      <c r="D131" s="565" t="s">
        <v>243</v>
      </c>
      <c r="E131" s="565" t="s">
        <v>914</v>
      </c>
      <c r="F131" s="565" t="s">
        <v>913</v>
      </c>
      <c r="G131" s="355">
        <v>6</v>
      </c>
      <c r="H131" s="315" t="s">
        <v>96</v>
      </c>
      <c r="I131" s="575">
        <v>1</v>
      </c>
      <c r="J131" s="537">
        <f>(9+$Y$34)*I131</f>
        <v>13.5</v>
      </c>
      <c r="K131" s="567">
        <f>4.5*I131</f>
        <v>4.5</v>
      </c>
      <c r="L131" s="338">
        <f t="shared" si="20"/>
        <v>7.5</v>
      </c>
      <c r="M131" s="339">
        <f t="shared" si="21"/>
        <v>2.5</v>
      </c>
      <c r="N131" s="559">
        <v>5</v>
      </c>
      <c r="O131" s="563">
        <v>0.25</v>
      </c>
      <c r="P131" s="561">
        <v>0.25</v>
      </c>
      <c r="Q131" s="310">
        <v>0</v>
      </c>
      <c r="R131" s="333">
        <v>0</v>
      </c>
      <c r="S131" s="334">
        <v>0</v>
      </c>
      <c r="T131" s="356">
        <f t="shared" si="22"/>
        <v>4.5</v>
      </c>
      <c r="U131" s="336">
        <f t="shared" si="23"/>
        <v>4.5</v>
      </c>
      <c r="V131" s="334">
        <f t="shared" si="24"/>
        <v>0</v>
      </c>
      <c r="W131" s="357">
        <f t="shared" si="25"/>
        <v>4.5</v>
      </c>
      <c r="Y131" s="47"/>
      <c r="Z131" s="69"/>
      <c r="AA131" s="70"/>
    </row>
    <row r="132" spans="1:27" outlineLevel="2">
      <c r="A132" s="354" t="s">
        <v>160</v>
      </c>
      <c r="B132" s="315" t="s">
        <v>80</v>
      </c>
      <c r="C132" s="315" t="s">
        <v>8</v>
      </c>
      <c r="D132" s="315" t="s">
        <v>29</v>
      </c>
      <c r="E132" s="315" t="s">
        <v>30</v>
      </c>
      <c r="F132" s="315" t="s">
        <v>31</v>
      </c>
      <c r="G132" s="355">
        <v>12</v>
      </c>
      <c r="H132" s="315" t="s">
        <v>32</v>
      </c>
      <c r="I132" s="329">
        <v>1</v>
      </c>
      <c r="J132" s="329">
        <f>$Y$31</f>
        <v>0.1</v>
      </c>
      <c r="K132" s="330">
        <v>0</v>
      </c>
      <c r="L132" s="338">
        <f t="shared" si="20"/>
        <v>2.7777777777777776E-2</v>
      </c>
      <c r="M132" s="339">
        <f t="shared" si="21"/>
        <v>0</v>
      </c>
      <c r="N132" s="552">
        <v>1</v>
      </c>
      <c r="O132" s="543">
        <f>N132</f>
        <v>1</v>
      </c>
      <c r="P132" s="544">
        <v>0</v>
      </c>
      <c r="Q132" s="552">
        <v>1</v>
      </c>
      <c r="R132" s="543">
        <f>Q132</f>
        <v>1</v>
      </c>
      <c r="S132" s="544">
        <v>0</v>
      </c>
      <c r="T132" s="356">
        <f t="shared" si="22"/>
        <v>0.2</v>
      </c>
      <c r="U132" s="336">
        <f t="shared" si="23"/>
        <v>0.1</v>
      </c>
      <c r="V132" s="334">
        <f t="shared" si="24"/>
        <v>0.1</v>
      </c>
      <c r="W132" s="357">
        <f t="shared" si="25"/>
        <v>0.2</v>
      </c>
    </row>
    <row r="133" spans="1:27" outlineLevel="2">
      <c r="A133" s="577" t="s">
        <v>160</v>
      </c>
      <c r="B133" s="315" t="s">
        <v>80</v>
      </c>
      <c r="C133" s="315" t="s">
        <v>97</v>
      </c>
      <c r="D133" s="565" t="s">
        <v>908</v>
      </c>
      <c r="E133" s="565" t="s">
        <v>916</v>
      </c>
      <c r="F133" s="565" t="s">
        <v>918</v>
      </c>
      <c r="G133" s="355">
        <v>6</v>
      </c>
      <c r="H133" s="315" t="s">
        <v>96</v>
      </c>
      <c r="I133" s="329">
        <v>1</v>
      </c>
      <c r="J133" s="537">
        <f>(9+$Y$34)*I133</f>
        <v>13.5</v>
      </c>
      <c r="K133" s="567">
        <v>4.5</v>
      </c>
      <c r="L133" s="338">
        <f t="shared" si="20"/>
        <v>7.5</v>
      </c>
      <c r="M133" s="339">
        <f t="shared" si="21"/>
        <v>2.5</v>
      </c>
      <c r="N133" s="559">
        <v>5</v>
      </c>
      <c r="O133" s="563">
        <v>0.25</v>
      </c>
      <c r="P133" s="561">
        <v>0.25</v>
      </c>
      <c r="Q133" s="310">
        <v>0</v>
      </c>
      <c r="R133" s="333">
        <v>0</v>
      </c>
      <c r="S133" s="334">
        <v>0</v>
      </c>
      <c r="T133" s="356">
        <f t="shared" si="22"/>
        <v>4.5</v>
      </c>
      <c r="U133" s="336">
        <f t="shared" si="23"/>
        <v>4.5</v>
      </c>
      <c r="V133" s="334">
        <f t="shared" si="24"/>
        <v>0</v>
      </c>
      <c r="W133" s="357">
        <f t="shared" si="25"/>
        <v>4.5</v>
      </c>
      <c r="X133" s="591"/>
      <c r="Y133" s="591"/>
      <c r="Z133" s="592"/>
      <c r="AA133" s="593"/>
    </row>
    <row r="134" spans="1:27" outlineLevel="2">
      <c r="A134" s="577" t="s">
        <v>160</v>
      </c>
      <c r="B134" s="315" t="s">
        <v>80</v>
      </c>
      <c r="C134" s="315" t="s">
        <v>97</v>
      </c>
      <c r="D134" s="565" t="s">
        <v>908</v>
      </c>
      <c r="E134" s="565" t="s">
        <v>919</v>
      </c>
      <c r="F134" s="565" t="s">
        <v>921</v>
      </c>
      <c r="G134" s="355">
        <v>6</v>
      </c>
      <c r="H134" s="315" t="s">
        <v>96</v>
      </c>
      <c r="I134" s="329">
        <v>1</v>
      </c>
      <c r="J134" s="537">
        <f>(9+$Y$34)*I134</f>
        <v>13.5</v>
      </c>
      <c r="K134" s="567">
        <v>4.5</v>
      </c>
      <c r="L134" s="338">
        <f t="shared" si="20"/>
        <v>7.5</v>
      </c>
      <c r="M134" s="339">
        <f t="shared" si="21"/>
        <v>2.5</v>
      </c>
      <c r="N134" s="559">
        <v>5</v>
      </c>
      <c r="O134" s="563">
        <v>0.25</v>
      </c>
      <c r="P134" s="561">
        <v>0.25</v>
      </c>
      <c r="Q134" s="310">
        <v>0</v>
      </c>
      <c r="R134" s="333">
        <v>0</v>
      </c>
      <c r="S134" s="334">
        <v>0</v>
      </c>
      <c r="T134" s="356">
        <f t="shared" si="22"/>
        <v>4.5</v>
      </c>
      <c r="U134" s="336">
        <f t="shared" si="23"/>
        <v>4.5</v>
      </c>
      <c r="V134" s="334">
        <f t="shared" si="24"/>
        <v>0</v>
      </c>
      <c r="W134" s="357">
        <f t="shared" si="25"/>
        <v>4.5</v>
      </c>
    </row>
    <row r="135" spans="1:27" outlineLevel="2">
      <c r="A135" s="576" t="s">
        <v>160</v>
      </c>
      <c r="B135" s="315" t="s">
        <v>80</v>
      </c>
      <c r="C135" s="315" t="s">
        <v>97</v>
      </c>
      <c r="D135" s="565" t="s">
        <v>908</v>
      </c>
      <c r="E135" s="565" t="s">
        <v>920</v>
      </c>
      <c r="F135" s="565" t="s">
        <v>922</v>
      </c>
      <c r="G135" s="355">
        <v>6</v>
      </c>
      <c r="H135" s="315" t="s">
        <v>96</v>
      </c>
      <c r="I135" s="575">
        <v>0</v>
      </c>
      <c r="J135" s="537">
        <f>(9+$Y$34)*I135</f>
        <v>0</v>
      </c>
      <c r="K135" s="567">
        <f>4.5*I135</f>
        <v>0</v>
      </c>
      <c r="L135" s="338">
        <f t="shared" si="20"/>
        <v>0</v>
      </c>
      <c r="M135" s="339">
        <f t="shared" si="21"/>
        <v>0</v>
      </c>
      <c r="N135" s="559">
        <v>5</v>
      </c>
      <c r="O135" s="563">
        <v>0.25</v>
      </c>
      <c r="P135" s="561">
        <v>0.25</v>
      </c>
      <c r="Q135" s="310">
        <v>0</v>
      </c>
      <c r="R135" s="333">
        <v>0</v>
      </c>
      <c r="S135" s="334">
        <v>0</v>
      </c>
      <c r="T135" s="356">
        <f t="shared" si="22"/>
        <v>0</v>
      </c>
      <c r="U135" s="336">
        <f t="shared" si="23"/>
        <v>0</v>
      </c>
      <c r="V135" s="334">
        <f t="shared" si="24"/>
        <v>0</v>
      </c>
      <c r="W135" s="357">
        <f t="shared" si="25"/>
        <v>0</v>
      </c>
    </row>
    <row r="136" spans="1:27" outlineLevel="2">
      <c r="A136" s="576" t="s">
        <v>160</v>
      </c>
      <c r="B136" s="315" t="s">
        <v>80</v>
      </c>
      <c r="C136" s="361" t="s">
        <v>8</v>
      </c>
      <c r="D136" s="565" t="s">
        <v>908</v>
      </c>
      <c r="E136" s="565" t="s">
        <v>909</v>
      </c>
      <c r="F136" s="565" t="s">
        <v>957</v>
      </c>
      <c r="G136" s="355">
        <v>6</v>
      </c>
      <c r="H136" s="315" t="s">
        <v>32</v>
      </c>
      <c r="I136" s="575">
        <v>0.5</v>
      </c>
      <c r="J136" s="537">
        <f>(9+$Y$34)*I136</f>
        <v>6.75</v>
      </c>
      <c r="K136" s="567">
        <f>4.5*I136</f>
        <v>2.25</v>
      </c>
      <c r="L136" s="338">
        <f t="shared" si="20"/>
        <v>3.75</v>
      </c>
      <c r="M136" s="339">
        <f t="shared" si="21"/>
        <v>1.25</v>
      </c>
      <c r="N136" s="310">
        <v>0</v>
      </c>
      <c r="O136" s="333">
        <v>0</v>
      </c>
      <c r="P136" s="334">
        <v>0</v>
      </c>
      <c r="Q136" s="559">
        <v>8</v>
      </c>
      <c r="R136" s="563">
        <v>0.2</v>
      </c>
      <c r="S136" s="561">
        <v>0.4</v>
      </c>
      <c r="T136" s="356">
        <f t="shared" si="22"/>
        <v>2.25</v>
      </c>
      <c r="U136" s="336">
        <f t="shared" si="23"/>
        <v>0</v>
      </c>
      <c r="V136" s="334">
        <f t="shared" si="24"/>
        <v>2.25</v>
      </c>
      <c r="W136" s="357">
        <f t="shared" si="25"/>
        <v>2.25</v>
      </c>
    </row>
    <row r="137" spans="1:27" outlineLevel="2">
      <c r="A137" s="576" t="s">
        <v>160</v>
      </c>
      <c r="B137" s="315" t="s">
        <v>80</v>
      </c>
      <c r="C137" s="361" t="s">
        <v>8</v>
      </c>
      <c r="D137" s="565" t="s">
        <v>908</v>
      </c>
      <c r="E137" s="565" t="s">
        <v>910</v>
      </c>
      <c r="F137" s="565" t="s">
        <v>958</v>
      </c>
      <c r="G137" s="355">
        <v>6</v>
      </c>
      <c r="H137" s="315" t="s">
        <v>32</v>
      </c>
      <c r="I137" s="575">
        <v>0.75</v>
      </c>
      <c r="J137" s="537">
        <f>(9+$Y$34)*I137</f>
        <v>10.125</v>
      </c>
      <c r="K137" s="567">
        <f>4.5*I137</f>
        <v>3.375</v>
      </c>
      <c r="L137" s="338">
        <f t="shared" si="20"/>
        <v>5.625</v>
      </c>
      <c r="M137" s="339">
        <f t="shared" si="21"/>
        <v>1.875</v>
      </c>
      <c r="N137" s="310">
        <v>0</v>
      </c>
      <c r="O137" s="333">
        <v>0</v>
      </c>
      <c r="P137" s="334">
        <v>0</v>
      </c>
      <c r="Q137" s="559">
        <v>8</v>
      </c>
      <c r="R137" s="563">
        <v>0.2</v>
      </c>
      <c r="S137" s="561">
        <v>0.4</v>
      </c>
      <c r="T137" s="356">
        <f t="shared" si="22"/>
        <v>3.375</v>
      </c>
      <c r="U137" s="336">
        <f t="shared" si="23"/>
        <v>0</v>
      </c>
      <c r="V137" s="334">
        <f t="shared" si="24"/>
        <v>3.375</v>
      </c>
      <c r="W137" s="357">
        <f t="shared" si="25"/>
        <v>3.375</v>
      </c>
    </row>
    <row r="138" spans="1:27" outlineLevel="2">
      <c r="A138" s="576" t="s">
        <v>160</v>
      </c>
      <c r="B138" s="315" t="s">
        <v>80</v>
      </c>
      <c r="C138" s="361" t="s">
        <v>8</v>
      </c>
      <c r="D138" s="565" t="s">
        <v>908</v>
      </c>
      <c r="E138" s="565" t="s">
        <v>911</v>
      </c>
      <c r="F138" s="565" t="s">
        <v>959</v>
      </c>
      <c r="G138" s="355">
        <v>6</v>
      </c>
      <c r="H138" s="315" t="s">
        <v>32</v>
      </c>
      <c r="I138" s="575">
        <v>1</v>
      </c>
      <c r="J138" s="537">
        <f>(4.5+$Y$34)*I138</f>
        <v>9</v>
      </c>
      <c r="K138" s="567">
        <f>9*I138</f>
        <v>9</v>
      </c>
      <c r="L138" s="338">
        <f t="shared" si="20"/>
        <v>5</v>
      </c>
      <c r="M138" s="339">
        <f t="shared" si="21"/>
        <v>5</v>
      </c>
      <c r="N138" s="310">
        <v>0</v>
      </c>
      <c r="O138" s="333">
        <v>0</v>
      </c>
      <c r="P138" s="334">
        <v>0</v>
      </c>
      <c r="Q138" s="559">
        <v>8</v>
      </c>
      <c r="R138" s="563">
        <v>0.2</v>
      </c>
      <c r="S138" s="561">
        <v>0.4</v>
      </c>
      <c r="T138" s="356">
        <f t="shared" si="22"/>
        <v>5.4</v>
      </c>
      <c r="U138" s="336">
        <f t="shared" si="23"/>
        <v>0</v>
      </c>
      <c r="V138" s="334">
        <f t="shared" si="24"/>
        <v>5.4</v>
      </c>
      <c r="W138" s="357">
        <f t="shared" si="25"/>
        <v>5.4</v>
      </c>
    </row>
    <row r="139" spans="1:27" outlineLevel="1">
      <c r="A139" s="576"/>
      <c r="B139" s="662" t="s">
        <v>1061</v>
      </c>
      <c r="C139" s="361"/>
      <c r="D139" s="565"/>
      <c r="E139" s="565"/>
      <c r="F139" s="565"/>
      <c r="G139" s="355"/>
      <c r="H139" s="315"/>
      <c r="I139" s="575"/>
      <c r="J139" s="537"/>
      <c r="K139" s="567"/>
      <c r="L139" s="338"/>
      <c r="M139" s="339"/>
      <c r="N139" s="310"/>
      <c r="O139" s="333"/>
      <c r="P139" s="334"/>
      <c r="Q139" s="559"/>
      <c r="R139" s="563"/>
      <c r="S139" s="561"/>
      <c r="T139" s="356"/>
      <c r="U139" s="336"/>
      <c r="V139" s="334"/>
      <c r="W139" s="357">
        <f>SUBTOTAL(9,W125:W138)</f>
        <v>92.371430000000018</v>
      </c>
    </row>
    <row r="140" spans="1:27" outlineLevel="2">
      <c r="A140" s="354" t="s">
        <v>160</v>
      </c>
      <c r="B140" s="315" t="s">
        <v>3</v>
      </c>
      <c r="C140" s="315" t="s">
        <v>43</v>
      </c>
      <c r="D140" s="315" t="s">
        <v>218</v>
      </c>
      <c r="E140" s="315" t="s">
        <v>219</v>
      </c>
      <c r="F140" s="315" t="s">
        <v>220</v>
      </c>
      <c r="G140" s="355">
        <v>6</v>
      </c>
      <c r="H140" s="315" t="s">
        <v>221</v>
      </c>
      <c r="I140" s="329">
        <v>0.125</v>
      </c>
      <c r="J140" s="329">
        <f>I140*13.5</f>
        <v>1.6875</v>
      </c>
      <c r="K140" s="330">
        <f>I140*4.5</f>
        <v>0.5625</v>
      </c>
      <c r="L140" s="338">
        <f t="shared" si="20"/>
        <v>0.9375</v>
      </c>
      <c r="M140" s="339">
        <f t="shared" si="21"/>
        <v>0.3125</v>
      </c>
      <c r="N140" s="677">
        <v>80</v>
      </c>
      <c r="O140" s="563">
        <v>1.5</v>
      </c>
      <c r="P140" s="674">
        <v>4</v>
      </c>
      <c r="Q140" s="552">
        <v>5</v>
      </c>
      <c r="R140" s="543">
        <v>0.33</v>
      </c>
      <c r="S140" s="561">
        <v>0.25</v>
      </c>
      <c r="T140" s="356">
        <f t="shared" si="22"/>
        <v>5.4787499999999998</v>
      </c>
      <c r="U140" s="336">
        <f t="shared" si="23"/>
        <v>4.78125</v>
      </c>
      <c r="V140" s="334">
        <f t="shared" si="24"/>
        <v>0.69750000000000001</v>
      </c>
      <c r="W140" s="357">
        <f t="shared" si="25"/>
        <v>5.4787499999999998</v>
      </c>
    </row>
    <row r="141" spans="1:27" outlineLevel="2">
      <c r="A141" s="354" t="s">
        <v>160</v>
      </c>
      <c r="B141" s="315" t="s">
        <v>3</v>
      </c>
      <c r="C141" s="315" t="s">
        <v>8</v>
      </c>
      <c r="D141" s="315" t="s">
        <v>459</v>
      </c>
      <c r="E141" s="315" t="s">
        <v>478</v>
      </c>
      <c r="F141" s="315" t="s">
        <v>479</v>
      </c>
      <c r="G141" s="355">
        <v>6</v>
      </c>
      <c r="H141" s="315" t="s">
        <v>32</v>
      </c>
      <c r="I141" s="329">
        <v>0.66669999999999996</v>
      </c>
      <c r="J141" s="329">
        <f>(4.5+$Y$34)*I141</f>
        <v>6.0002999999999993</v>
      </c>
      <c r="K141" s="330">
        <f>9*I141</f>
        <v>6.0002999999999993</v>
      </c>
      <c r="L141" s="338">
        <f t="shared" si="20"/>
        <v>3.3334999999999995</v>
      </c>
      <c r="M141" s="339">
        <f t="shared" si="21"/>
        <v>3.3334999999999995</v>
      </c>
      <c r="N141" s="310">
        <v>0</v>
      </c>
      <c r="O141" s="333">
        <v>0</v>
      </c>
      <c r="P141" s="334">
        <v>0</v>
      </c>
      <c r="Q141" s="552">
        <v>8</v>
      </c>
      <c r="R141" s="543">
        <v>0.2</v>
      </c>
      <c r="S141" s="544">
        <v>0.4</v>
      </c>
      <c r="T141" s="356">
        <f t="shared" si="22"/>
        <v>3.6001799999999999</v>
      </c>
      <c r="U141" s="336">
        <f t="shared" si="23"/>
        <v>0</v>
      </c>
      <c r="V141" s="334">
        <f t="shared" si="24"/>
        <v>3.6001799999999999</v>
      </c>
      <c r="W141" s="357">
        <f t="shared" si="25"/>
        <v>3.6001799999999999</v>
      </c>
    </row>
    <row r="142" spans="1:27" outlineLevel="2">
      <c r="A142" s="354" t="s">
        <v>160</v>
      </c>
      <c r="B142" s="315" t="s">
        <v>3</v>
      </c>
      <c r="C142" s="315" t="s">
        <v>18</v>
      </c>
      <c r="D142" s="315" t="s">
        <v>161</v>
      </c>
      <c r="E142" s="315" t="s">
        <v>162</v>
      </c>
      <c r="F142" s="315" t="s">
        <v>163</v>
      </c>
      <c r="G142" s="355">
        <v>6</v>
      </c>
      <c r="H142" s="315" t="s">
        <v>79</v>
      </c>
      <c r="I142" s="329">
        <v>1</v>
      </c>
      <c r="J142" s="329">
        <v>13.5</v>
      </c>
      <c r="K142" s="330">
        <v>4.5</v>
      </c>
      <c r="L142" s="338">
        <f t="shared" si="20"/>
        <v>7.5</v>
      </c>
      <c r="M142" s="339">
        <f t="shared" si="21"/>
        <v>2.5</v>
      </c>
      <c r="N142" s="559">
        <v>48</v>
      </c>
      <c r="O142" s="563">
        <v>1</v>
      </c>
      <c r="P142" s="544">
        <v>4</v>
      </c>
      <c r="Q142" s="310">
        <v>0</v>
      </c>
      <c r="R142" s="333">
        <v>0</v>
      </c>
      <c r="S142" s="334">
        <v>0</v>
      </c>
      <c r="T142" s="356">
        <f t="shared" si="22"/>
        <v>31.5</v>
      </c>
      <c r="U142" s="336">
        <f t="shared" si="23"/>
        <v>31.5</v>
      </c>
      <c r="V142" s="334">
        <f t="shared" si="24"/>
        <v>0</v>
      </c>
      <c r="W142" s="357">
        <f t="shared" si="25"/>
        <v>31.5</v>
      </c>
    </row>
    <row r="143" spans="1:27" outlineLevel="2">
      <c r="A143" s="354" t="s">
        <v>160</v>
      </c>
      <c r="B143" s="315" t="s">
        <v>3</v>
      </c>
      <c r="C143" s="315" t="s">
        <v>22</v>
      </c>
      <c r="D143" s="315" t="s">
        <v>164</v>
      </c>
      <c r="E143" s="315" t="s">
        <v>165</v>
      </c>
      <c r="F143" s="315" t="s">
        <v>166</v>
      </c>
      <c r="G143" s="355">
        <v>6</v>
      </c>
      <c r="H143" s="315" t="s">
        <v>79</v>
      </c>
      <c r="I143" s="346">
        <v>0.4</v>
      </c>
      <c r="J143" s="329">
        <f>9*I143</f>
        <v>3.6</v>
      </c>
      <c r="K143" s="330">
        <f>9*I143</f>
        <v>3.6</v>
      </c>
      <c r="L143" s="338">
        <f t="shared" si="20"/>
        <v>2</v>
      </c>
      <c r="M143" s="339">
        <f t="shared" si="21"/>
        <v>2</v>
      </c>
      <c r="N143" s="552">
        <v>60</v>
      </c>
      <c r="O143" s="543">
        <v>1</v>
      </c>
      <c r="P143" s="561">
        <v>3</v>
      </c>
      <c r="Q143" s="310">
        <v>0</v>
      </c>
      <c r="R143" s="333">
        <v>0</v>
      </c>
      <c r="S143" s="334">
        <v>0</v>
      </c>
      <c r="T143" s="356">
        <f t="shared" si="22"/>
        <v>14.4</v>
      </c>
      <c r="U143" s="336">
        <f t="shared" si="23"/>
        <v>14.4</v>
      </c>
      <c r="V143" s="334">
        <f t="shared" si="24"/>
        <v>0</v>
      </c>
      <c r="W143" s="357">
        <f t="shared" si="25"/>
        <v>14.4</v>
      </c>
    </row>
    <row r="144" spans="1:27" outlineLevel="2">
      <c r="A144" s="326" t="s">
        <v>160</v>
      </c>
      <c r="B144" s="315" t="s">
        <v>3</v>
      </c>
      <c r="C144" s="315" t="s">
        <v>8</v>
      </c>
      <c r="D144" s="315" t="s">
        <v>4</v>
      </c>
      <c r="E144" s="315" t="s">
        <v>5</v>
      </c>
      <c r="F144" s="315" t="s">
        <v>6</v>
      </c>
      <c r="G144" s="355">
        <v>24</v>
      </c>
      <c r="H144" s="315" t="s">
        <v>7</v>
      </c>
      <c r="I144" s="329">
        <v>1</v>
      </c>
      <c r="J144" s="329">
        <f>$Y$33</f>
        <v>1.3149999999999999</v>
      </c>
      <c r="K144" s="330">
        <v>0</v>
      </c>
      <c r="L144" s="338">
        <f t="shared" si="20"/>
        <v>0.18263888888888888</v>
      </c>
      <c r="M144" s="339">
        <f t="shared" si="21"/>
        <v>0</v>
      </c>
      <c r="N144" s="552">
        <v>0</v>
      </c>
      <c r="O144" s="545">
        <f>N144</f>
        <v>0</v>
      </c>
      <c r="P144" s="544">
        <v>0</v>
      </c>
      <c r="Q144" s="552">
        <v>1</v>
      </c>
      <c r="R144" s="545">
        <f>Q144</f>
        <v>1</v>
      </c>
      <c r="S144" s="544">
        <v>0</v>
      </c>
      <c r="T144" s="356">
        <f t="shared" si="22"/>
        <v>1.3149999999999999</v>
      </c>
      <c r="U144" s="336">
        <f t="shared" si="23"/>
        <v>0</v>
      </c>
      <c r="V144" s="334">
        <f t="shared" si="24"/>
        <v>1.3149999999999999</v>
      </c>
      <c r="W144" s="357">
        <f t="shared" si="25"/>
        <v>1.3149999999999999</v>
      </c>
    </row>
    <row r="145" spans="1:23" outlineLevel="2">
      <c r="A145" s="568" t="s">
        <v>160</v>
      </c>
      <c r="B145" s="565" t="s">
        <v>3</v>
      </c>
      <c r="C145" s="565" t="s">
        <v>97</v>
      </c>
      <c r="D145" s="565" t="s">
        <v>908</v>
      </c>
      <c r="E145" s="565" t="s">
        <v>923</v>
      </c>
      <c r="F145" s="565" t="s">
        <v>933</v>
      </c>
      <c r="G145" s="598">
        <v>6</v>
      </c>
      <c r="H145" s="565" t="s">
        <v>96</v>
      </c>
      <c r="I145" s="537">
        <v>1</v>
      </c>
      <c r="J145" s="537">
        <f>(9+$Y$34)*I145</f>
        <v>13.5</v>
      </c>
      <c r="K145" s="567">
        <v>4.5</v>
      </c>
      <c r="L145" s="599">
        <f t="shared" si="20"/>
        <v>7.5</v>
      </c>
      <c r="M145" s="600">
        <f t="shared" si="21"/>
        <v>2.5</v>
      </c>
      <c r="N145" s="559">
        <v>20</v>
      </c>
      <c r="O145" s="563">
        <v>1</v>
      </c>
      <c r="P145" s="561">
        <v>1</v>
      </c>
      <c r="Q145" s="558">
        <v>0</v>
      </c>
      <c r="R145" s="562">
        <v>0</v>
      </c>
      <c r="S145" s="560">
        <v>0</v>
      </c>
      <c r="T145" s="601">
        <f t="shared" si="22"/>
        <v>18</v>
      </c>
      <c r="U145" s="602">
        <f t="shared" si="23"/>
        <v>18</v>
      </c>
      <c r="V145" s="560">
        <f t="shared" si="24"/>
        <v>0</v>
      </c>
      <c r="W145" s="603">
        <f t="shared" si="25"/>
        <v>18</v>
      </c>
    </row>
    <row r="146" spans="1:23" outlineLevel="2">
      <c r="A146" s="576" t="s">
        <v>160</v>
      </c>
      <c r="B146" s="315" t="s">
        <v>3</v>
      </c>
      <c r="C146" s="361" t="s">
        <v>8</v>
      </c>
      <c r="D146" s="565" t="s">
        <v>908</v>
      </c>
      <c r="E146" s="565" t="s">
        <v>909</v>
      </c>
      <c r="F146" s="565" t="s">
        <v>957</v>
      </c>
      <c r="G146" s="355">
        <v>6</v>
      </c>
      <c r="H146" s="315" t="s">
        <v>32</v>
      </c>
      <c r="I146" s="575">
        <v>0.5</v>
      </c>
      <c r="J146" s="537">
        <f>(9+$Y$34)*I146</f>
        <v>6.75</v>
      </c>
      <c r="K146" s="567">
        <f>4.5*I146</f>
        <v>2.25</v>
      </c>
      <c r="L146" s="338">
        <f t="shared" si="20"/>
        <v>3.75</v>
      </c>
      <c r="M146" s="339">
        <f t="shared" si="21"/>
        <v>1.25</v>
      </c>
      <c r="N146" s="310">
        <v>0</v>
      </c>
      <c r="O146" s="333">
        <v>0</v>
      </c>
      <c r="P146" s="334">
        <v>0</v>
      </c>
      <c r="Q146" s="559">
        <v>8</v>
      </c>
      <c r="R146" s="563">
        <v>0.2</v>
      </c>
      <c r="S146" s="561">
        <v>0.4</v>
      </c>
      <c r="T146" s="356">
        <f t="shared" si="22"/>
        <v>2.25</v>
      </c>
      <c r="U146" s="336">
        <f t="shared" si="23"/>
        <v>0</v>
      </c>
      <c r="V146" s="334">
        <f t="shared" si="24"/>
        <v>2.25</v>
      </c>
      <c r="W146" s="357">
        <f t="shared" si="25"/>
        <v>2.25</v>
      </c>
    </row>
    <row r="147" spans="1:23" outlineLevel="2">
      <c r="A147" s="576" t="s">
        <v>160</v>
      </c>
      <c r="B147" s="315" t="s">
        <v>3</v>
      </c>
      <c r="C147" s="361" t="s">
        <v>8</v>
      </c>
      <c r="D147" s="565" t="s">
        <v>908</v>
      </c>
      <c r="E147" s="565" t="s">
        <v>910</v>
      </c>
      <c r="F147" s="565" t="s">
        <v>958</v>
      </c>
      <c r="G147" s="355">
        <v>6</v>
      </c>
      <c r="H147" s="315" t="s">
        <v>32</v>
      </c>
      <c r="I147" s="575">
        <v>0.75</v>
      </c>
      <c r="J147" s="537">
        <f>(9+$Y$34)*I147</f>
        <v>10.125</v>
      </c>
      <c r="K147" s="567">
        <f>4.5*I147</f>
        <v>3.375</v>
      </c>
      <c r="L147" s="338">
        <f t="shared" si="20"/>
        <v>5.625</v>
      </c>
      <c r="M147" s="339">
        <f t="shared" si="21"/>
        <v>1.875</v>
      </c>
      <c r="N147" s="310">
        <v>0</v>
      </c>
      <c r="O147" s="333">
        <v>0</v>
      </c>
      <c r="P147" s="334">
        <v>0</v>
      </c>
      <c r="Q147" s="559">
        <v>8</v>
      </c>
      <c r="R147" s="563">
        <v>0.2</v>
      </c>
      <c r="S147" s="561">
        <v>0.4</v>
      </c>
      <c r="T147" s="356">
        <f t="shared" si="22"/>
        <v>3.375</v>
      </c>
      <c r="U147" s="336">
        <f t="shared" si="23"/>
        <v>0</v>
      </c>
      <c r="V147" s="334">
        <f t="shared" si="24"/>
        <v>3.375</v>
      </c>
      <c r="W147" s="357">
        <f t="shared" si="25"/>
        <v>3.375</v>
      </c>
    </row>
    <row r="148" spans="1:23" outlineLevel="2">
      <c r="A148" s="576" t="s">
        <v>160</v>
      </c>
      <c r="B148" s="315" t="s">
        <v>3</v>
      </c>
      <c r="C148" s="361" t="s">
        <v>8</v>
      </c>
      <c r="D148" s="565" t="s">
        <v>908</v>
      </c>
      <c r="E148" s="565" t="s">
        <v>911</v>
      </c>
      <c r="F148" s="565" t="s">
        <v>959</v>
      </c>
      <c r="G148" s="355">
        <v>6</v>
      </c>
      <c r="H148" s="315" t="s">
        <v>32</v>
      </c>
      <c r="I148" s="575">
        <v>1</v>
      </c>
      <c r="J148" s="537">
        <f>(4.5+$Y$34)*I148</f>
        <v>9</v>
      </c>
      <c r="K148" s="567">
        <f>9*I148</f>
        <v>9</v>
      </c>
      <c r="L148" s="338">
        <f t="shared" si="20"/>
        <v>5</v>
      </c>
      <c r="M148" s="339">
        <f t="shared" si="21"/>
        <v>5</v>
      </c>
      <c r="N148" s="310">
        <v>0</v>
      </c>
      <c r="O148" s="333">
        <v>0</v>
      </c>
      <c r="P148" s="334">
        <v>0</v>
      </c>
      <c r="Q148" s="559">
        <v>8</v>
      </c>
      <c r="R148" s="563">
        <v>0.2</v>
      </c>
      <c r="S148" s="561">
        <v>0.4</v>
      </c>
      <c r="T148" s="356">
        <f t="shared" si="22"/>
        <v>5.4</v>
      </c>
      <c r="U148" s="336">
        <f t="shared" si="23"/>
        <v>0</v>
      </c>
      <c r="V148" s="334">
        <f t="shared" si="24"/>
        <v>5.4</v>
      </c>
      <c r="W148" s="357">
        <f t="shared" si="25"/>
        <v>5.4</v>
      </c>
    </row>
    <row r="149" spans="1:23" outlineLevel="1">
      <c r="A149" s="576"/>
      <c r="B149" s="662" t="s">
        <v>1062</v>
      </c>
      <c r="C149" s="361"/>
      <c r="D149" s="565"/>
      <c r="E149" s="565"/>
      <c r="F149" s="565"/>
      <c r="G149" s="355"/>
      <c r="H149" s="315"/>
      <c r="I149" s="575"/>
      <c r="J149" s="537"/>
      <c r="K149" s="567"/>
      <c r="L149" s="338"/>
      <c r="M149" s="339"/>
      <c r="N149" s="310"/>
      <c r="O149" s="333"/>
      <c r="P149" s="334"/>
      <c r="Q149" s="559"/>
      <c r="R149" s="563"/>
      <c r="S149" s="561"/>
      <c r="T149" s="356"/>
      <c r="U149" s="336"/>
      <c r="V149" s="334"/>
      <c r="W149" s="357">
        <f>SUBTOTAL(9,W140:W148)</f>
        <v>85.318929999999995</v>
      </c>
    </row>
    <row r="150" spans="1:23" outlineLevel="2">
      <c r="A150" s="354" t="s">
        <v>160</v>
      </c>
      <c r="B150" s="315" t="s">
        <v>70</v>
      </c>
      <c r="C150" s="315" t="s">
        <v>43</v>
      </c>
      <c r="D150" s="315" t="s">
        <v>211</v>
      </c>
      <c r="E150" s="315" t="s">
        <v>212</v>
      </c>
      <c r="F150" s="315" t="s">
        <v>213</v>
      </c>
      <c r="G150" s="355">
        <v>5</v>
      </c>
      <c r="H150" s="315" t="s">
        <v>144</v>
      </c>
      <c r="I150" s="329">
        <v>1</v>
      </c>
      <c r="J150" s="329">
        <v>6.75</v>
      </c>
      <c r="K150" s="330">
        <v>6.75</v>
      </c>
      <c r="L150" s="338">
        <f t="shared" si="20"/>
        <v>4.5</v>
      </c>
      <c r="M150" s="339">
        <f t="shared" si="21"/>
        <v>4.5</v>
      </c>
      <c r="N150" s="552">
        <v>20</v>
      </c>
      <c r="O150" s="543">
        <v>1</v>
      </c>
      <c r="P150" s="544">
        <v>2</v>
      </c>
      <c r="Q150" s="310">
        <v>0</v>
      </c>
      <c r="R150" s="333">
        <v>0</v>
      </c>
      <c r="S150" s="334">
        <v>0</v>
      </c>
      <c r="T150" s="356">
        <f t="shared" si="22"/>
        <v>20.25</v>
      </c>
      <c r="U150" s="336">
        <f t="shared" si="23"/>
        <v>20.25</v>
      </c>
      <c r="V150" s="334">
        <f t="shared" si="24"/>
        <v>0</v>
      </c>
      <c r="W150" s="357">
        <f t="shared" si="25"/>
        <v>20.25</v>
      </c>
    </row>
    <row r="151" spans="1:23" outlineLevel="2">
      <c r="A151" s="354" t="s">
        <v>160</v>
      </c>
      <c r="B151" s="315" t="s">
        <v>70</v>
      </c>
      <c r="C151" s="315" t="s">
        <v>14</v>
      </c>
      <c r="D151" s="315" t="s">
        <v>214</v>
      </c>
      <c r="E151" s="315" t="s">
        <v>215</v>
      </c>
      <c r="F151" s="315" t="s">
        <v>216</v>
      </c>
      <c r="G151" s="355">
        <v>5</v>
      </c>
      <c r="H151" s="315" t="s">
        <v>144</v>
      </c>
      <c r="I151" s="329">
        <v>0.5</v>
      </c>
      <c r="J151" s="329">
        <f>9*I151</f>
        <v>4.5</v>
      </c>
      <c r="K151" s="330">
        <f>4.5*I151</f>
        <v>2.25</v>
      </c>
      <c r="L151" s="338">
        <f t="shared" si="20"/>
        <v>3</v>
      </c>
      <c r="M151" s="339">
        <f t="shared" si="21"/>
        <v>1.5</v>
      </c>
      <c r="N151" s="310">
        <v>0</v>
      </c>
      <c r="O151" s="333">
        <v>0</v>
      </c>
      <c r="P151" s="334">
        <v>0</v>
      </c>
      <c r="Q151" s="552">
        <v>24</v>
      </c>
      <c r="R151" s="543">
        <v>1</v>
      </c>
      <c r="S151" s="544">
        <v>2</v>
      </c>
      <c r="T151" s="356">
        <f t="shared" si="22"/>
        <v>9</v>
      </c>
      <c r="U151" s="336">
        <f t="shared" si="23"/>
        <v>0</v>
      </c>
      <c r="V151" s="334">
        <f t="shared" si="24"/>
        <v>9</v>
      </c>
      <c r="W151" s="357">
        <f t="shared" si="25"/>
        <v>9</v>
      </c>
    </row>
    <row r="152" spans="1:23" outlineLevel="2">
      <c r="A152" s="354" t="s">
        <v>160</v>
      </c>
      <c r="B152" s="315" t="s">
        <v>70</v>
      </c>
      <c r="C152" s="315" t="s">
        <v>18</v>
      </c>
      <c r="D152" s="315" t="s">
        <v>151</v>
      </c>
      <c r="E152" s="315" t="s">
        <v>152</v>
      </c>
      <c r="F152" s="315" t="s">
        <v>153</v>
      </c>
      <c r="G152" s="355">
        <v>15</v>
      </c>
      <c r="H152" s="315" t="s">
        <v>7</v>
      </c>
      <c r="I152" s="329">
        <v>1</v>
      </c>
      <c r="J152" s="329">
        <f>$Y$38</f>
        <v>1.3149999999999999</v>
      </c>
      <c r="K152" s="330">
        <v>0</v>
      </c>
      <c r="L152" s="338">
        <f t="shared" si="20"/>
        <v>0.29222222222222222</v>
      </c>
      <c r="M152" s="339">
        <f t="shared" si="21"/>
        <v>0</v>
      </c>
      <c r="N152" s="552">
        <v>1</v>
      </c>
      <c r="O152" s="545">
        <f>N152</f>
        <v>1</v>
      </c>
      <c r="P152" s="544">
        <v>0</v>
      </c>
      <c r="Q152" s="552">
        <v>0</v>
      </c>
      <c r="R152" s="545">
        <f>Q152</f>
        <v>0</v>
      </c>
      <c r="S152" s="544">
        <v>0</v>
      </c>
      <c r="T152" s="356">
        <f t="shared" si="22"/>
        <v>1.3149999999999999</v>
      </c>
      <c r="U152" s="336">
        <f t="shared" si="23"/>
        <v>1.3149999999999999</v>
      </c>
      <c r="V152" s="334">
        <f t="shared" si="24"/>
        <v>0</v>
      </c>
      <c r="W152" s="357">
        <f t="shared" si="25"/>
        <v>1.3149999999999999</v>
      </c>
    </row>
    <row r="153" spans="1:23" outlineLevel="2">
      <c r="A153" s="326" t="s">
        <v>160</v>
      </c>
      <c r="B153" s="315" t="s">
        <v>70</v>
      </c>
      <c r="C153" s="315" t="s">
        <v>18</v>
      </c>
      <c r="D153" s="315" t="s">
        <v>29</v>
      </c>
      <c r="E153" s="315" t="s">
        <v>30</v>
      </c>
      <c r="F153" s="315" t="s">
        <v>31</v>
      </c>
      <c r="G153" s="355">
        <v>10</v>
      </c>
      <c r="H153" s="315" t="s">
        <v>32</v>
      </c>
      <c r="I153" s="329">
        <v>1</v>
      </c>
      <c r="J153" s="329">
        <f>$Y$31</f>
        <v>0.1</v>
      </c>
      <c r="K153" s="330">
        <v>0</v>
      </c>
      <c r="L153" s="338">
        <f t="shared" si="20"/>
        <v>3.3333333333333333E-2</v>
      </c>
      <c r="M153" s="339">
        <f t="shared" si="21"/>
        <v>0</v>
      </c>
      <c r="N153" s="552">
        <v>0</v>
      </c>
      <c r="O153" s="543">
        <f>N153</f>
        <v>0</v>
      </c>
      <c r="P153" s="544">
        <v>0</v>
      </c>
      <c r="Q153" s="552">
        <v>3</v>
      </c>
      <c r="R153" s="543">
        <f>Q153</f>
        <v>3</v>
      </c>
      <c r="S153" s="544">
        <v>0</v>
      </c>
      <c r="T153" s="356">
        <f t="shared" si="22"/>
        <v>0.30000000000000004</v>
      </c>
      <c r="U153" s="336">
        <f t="shared" si="23"/>
        <v>0</v>
      </c>
      <c r="V153" s="334">
        <f t="shared" si="24"/>
        <v>0.30000000000000004</v>
      </c>
      <c r="W153" s="357">
        <f t="shared" si="25"/>
        <v>0.30000000000000004</v>
      </c>
    </row>
    <row r="154" spans="1:23" outlineLevel="1">
      <c r="A154" s="326"/>
      <c r="B154" s="662" t="s">
        <v>1058</v>
      </c>
      <c r="C154" s="315"/>
      <c r="D154" s="315"/>
      <c r="E154" s="315"/>
      <c r="F154" s="315"/>
      <c r="G154" s="355"/>
      <c r="H154" s="315"/>
      <c r="I154" s="329"/>
      <c r="J154" s="329"/>
      <c r="K154" s="330"/>
      <c r="L154" s="338"/>
      <c r="M154" s="339"/>
      <c r="N154" s="552"/>
      <c r="O154" s="543"/>
      <c r="P154" s="544"/>
      <c r="Q154" s="552"/>
      <c r="R154" s="543"/>
      <c r="S154" s="544"/>
      <c r="T154" s="356"/>
      <c r="U154" s="336"/>
      <c r="V154" s="334"/>
      <c r="W154" s="357">
        <f>SUBTOTAL(9,W150:W153)</f>
        <v>30.865000000000002</v>
      </c>
    </row>
    <row r="155" spans="1:23" outlineLevel="2">
      <c r="A155" s="354" t="s">
        <v>217</v>
      </c>
      <c r="B155" s="315" t="s">
        <v>9</v>
      </c>
      <c r="C155" s="315" t="s">
        <v>43</v>
      </c>
      <c r="D155" s="315" t="s">
        <v>218</v>
      </c>
      <c r="E155" s="315" t="s">
        <v>219</v>
      </c>
      <c r="F155" s="315" t="s">
        <v>220</v>
      </c>
      <c r="G155" s="355">
        <v>6</v>
      </c>
      <c r="H155" s="315" t="s">
        <v>221</v>
      </c>
      <c r="I155" s="329">
        <v>0.10539999999999999</v>
      </c>
      <c r="J155" s="329">
        <f>I155*13.5</f>
        <v>1.4228999999999998</v>
      </c>
      <c r="K155" s="330">
        <f>I155*4.5</f>
        <v>0.47429999999999994</v>
      </c>
      <c r="L155" s="338">
        <f t="shared" ref="L155:L202" si="26">J155*10/3/G155</f>
        <v>0.79049999999999987</v>
      </c>
      <c r="M155" s="339">
        <f t="shared" ref="M155:M202" si="27">K155*10/3/G155</f>
        <v>0.26349999999999996</v>
      </c>
      <c r="N155" s="552">
        <v>100</v>
      </c>
      <c r="O155" s="548">
        <v>1.5</v>
      </c>
      <c r="P155" s="544">
        <v>5</v>
      </c>
      <c r="Q155" s="554">
        <v>5</v>
      </c>
      <c r="R155" s="543">
        <v>0.33</v>
      </c>
      <c r="S155" s="555">
        <v>0.25</v>
      </c>
      <c r="T155" s="356">
        <f t="shared" ref="T155:T202" si="28">J155*(O155+R155)+K155*(P155+S155)</f>
        <v>5.0939819999999996</v>
      </c>
      <c r="U155" s="336">
        <f t="shared" ref="U155:U202" si="29">J155*O155+K155*P155</f>
        <v>4.5058499999999988</v>
      </c>
      <c r="V155" s="334">
        <f t="shared" ref="V155:V202" si="30">J155*R155+K155*S155</f>
        <v>0.58813199999999988</v>
      </c>
      <c r="W155" s="357">
        <f t="shared" ref="W155:W202" si="31">T155</f>
        <v>5.0939819999999996</v>
      </c>
    </row>
    <row r="156" spans="1:23" outlineLevel="2">
      <c r="A156" s="354" t="s">
        <v>217</v>
      </c>
      <c r="B156" s="315" t="s">
        <v>9</v>
      </c>
      <c r="C156" s="315" t="s">
        <v>8</v>
      </c>
      <c r="D156" s="315" t="s">
        <v>222</v>
      </c>
      <c r="E156" s="315" t="s">
        <v>223</v>
      </c>
      <c r="F156" s="315" t="s">
        <v>224</v>
      </c>
      <c r="G156" s="355">
        <v>6</v>
      </c>
      <c r="H156" s="315" t="s">
        <v>32</v>
      </c>
      <c r="I156" s="329">
        <v>0.5</v>
      </c>
      <c r="J156" s="329">
        <f>(4.5+$Y$34)*I156</f>
        <v>4.5</v>
      </c>
      <c r="K156" s="330">
        <f>9*I156</f>
        <v>4.5</v>
      </c>
      <c r="L156" s="338">
        <f t="shared" si="26"/>
        <v>2.5</v>
      </c>
      <c r="M156" s="339">
        <f t="shared" si="27"/>
        <v>2.5</v>
      </c>
      <c r="N156" s="310">
        <v>0</v>
      </c>
      <c r="O156" s="333">
        <v>0</v>
      </c>
      <c r="P156" s="334">
        <v>0</v>
      </c>
      <c r="Q156" s="552">
        <v>8</v>
      </c>
      <c r="R156" s="543">
        <v>0.2</v>
      </c>
      <c r="S156" s="544">
        <v>0.4</v>
      </c>
      <c r="T156" s="356">
        <f t="shared" si="28"/>
        <v>2.7</v>
      </c>
      <c r="U156" s="336">
        <f t="shared" si="29"/>
        <v>0</v>
      </c>
      <c r="V156" s="334">
        <f t="shared" si="30"/>
        <v>2.7</v>
      </c>
      <c r="W156" s="357">
        <f t="shared" si="31"/>
        <v>2.7</v>
      </c>
    </row>
    <row r="157" spans="1:23" outlineLevel="2">
      <c r="A157" s="326" t="s">
        <v>217</v>
      </c>
      <c r="B157" s="315" t="s">
        <v>9</v>
      </c>
      <c r="C157" s="315" t="s">
        <v>8</v>
      </c>
      <c r="D157" s="315" t="s">
        <v>23</v>
      </c>
      <c r="E157" s="315" t="s">
        <v>5</v>
      </c>
      <c r="F157" s="315" t="s">
        <v>6</v>
      </c>
      <c r="G157" s="355">
        <v>24</v>
      </c>
      <c r="H157" s="315" t="s">
        <v>7</v>
      </c>
      <c r="I157" s="329">
        <v>1</v>
      </c>
      <c r="J157" s="329">
        <f>$Y$33</f>
        <v>1.3149999999999999</v>
      </c>
      <c r="K157" s="330">
        <v>0</v>
      </c>
      <c r="L157" s="338">
        <f t="shared" si="26"/>
        <v>0.18263888888888888</v>
      </c>
      <c r="M157" s="339">
        <f t="shared" si="27"/>
        <v>0</v>
      </c>
      <c r="N157" s="552">
        <v>1</v>
      </c>
      <c r="O157" s="545">
        <f>N157</f>
        <v>1</v>
      </c>
      <c r="P157" s="544">
        <v>0</v>
      </c>
      <c r="Q157" s="552">
        <v>1</v>
      </c>
      <c r="R157" s="545">
        <f>Q157</f>
        <v>1</v>
      </c>
      <c r="S157" s="544">
        <v>0</v>
      </c>
      <c r="T157" s="356">
        <f t="shared" si="28"/>
        <v>2.63</v>
      </c>
      <c r="U157" s="336">
        <f t="shared" si="29"/>
        <v>1.3149999999999999</v>
      </c>
      <c r="V157" s="334">
        <f t="shared" si="30"/>
        <v>1.3149999999999999</v>
      </c>
      <c r="W157" s="357">
        <f t="shared" si="31"/>
        <v>2.63</v>
      </c>
    </row>
    <row r="158" spans="1:23" outlineLevel="2">
      <c r="A158" s="354" t="s">
        <v>217</v>
      </c>
      <c r="B158" s="315" t="s">
        <v>9</v>
      </c>
      <c r="C158" s="315" t="s">
        <v>22</v>
      </c>
      <c r="D158" s="359" t="s">
        <v>538</v>
      </c>
      <c r="E158" s="315" t="s">
        <v>522</v>
      </c>
      <c r="F158" s="315" t="s">
        <v>523</v>
      </c>
      <c r="G158" s="355">
        <v>6</v>
      </c>
      <c r="H158" s="315" t="s">
        <v>79</v>
      </c>
      <c r="I158" s="329">
        <v>1</v>
      </c>
      <c r="J158" s="329">
        <v>13.5</v>
      </c>
      <c r="K158" s="330">
        <v>4.5</v>
      </c>
      <c r="L158" s="338">
        <f t="shared" si="26"/>
        <v>7.5</v>
      </c>
      <c r="M158" s="339">
        <f t="shared" si="27"/>
        <v>2.5</v>
      </c>
      <c r="N158" s="552">
        <v>112</v>
      </c>
      <c r="O158" s="543">
        <v>2</v>
      </c>
      <c r="P158" s="544">
        <v>7</v>
      </c>
      <c r="Q158" s="310">
        <v>0</v>
      </c>
      <c r="R158" s="333">
        <v>0</v>
      </c>
      <c r="S158" s="334">
        <v>0</v>
      </c>
      <c r="T158" s="356">
        <f t="shared" si="28"/>
        <v>58.5</v>
      </c>
      <c r="U158" s="336">
        <f t="shared" si="29"/>
        <v>58.5</v>
      </c>
      <c r="V158" s="334">
        <f t="shared" si="30"/>
        <v>0</v>
      </c>
      <c r="W158" s="357">
        <f t="shared" si="31"/>
        <v>58.5</v>
      </c>
    </row>
    <row r="159" spans="1:23" outlineLevel="2">
      <c r="A159" s="326" t="s">
        <v>217</v>
      </c>
      <c r="B159" s="315" t="s">
        <v>9</v>
      </c>
      <c r="C159" s="315" t="s">
        <v>8</v>
      </c>
      <c r="D159" s="315" t="s">
        <v>29</v>
      </c>
      <c r="E159" s="315" t="s">
        <v>30</v>
      </c>
      <c r="F159" s="315" t="s">
        <v>31</v>
      </c>
      <c r="G159" s="355">
        <v>12</v>
      </c>
      <c r="H159" s="315" t="s">
        <v>32</v>
      </c>
      <c r="I159" s="329">
        <v>1</v>
      </c>
      <c r="J159" s="329">
        <f>$Y$31</f>
        <v>0.1</v>
      </c>
      <c r="K159" s="330">
        <v>0</v>
      </c>
      <c r="L159" s="338">
        <f t="shared" si="26"/>
        <v>2.7777777777777776E-2</v>
      </c>
      <c r="M159" s="339">
        <f t="shared" si="27"/>
        <v>0</v>
      </c>
      <c r="N159" s="558">
        <v>2</v>
      </c>
      <c r="O159" s="563">
        <f>N159</f>
        <v>2</v>
      </c>
      <c r="P159" s="561">
        <v>0</v>
      </c>
      <c r="Q159" s="559">
        <v>0</v>
      </c>
      <c r="R159" s="563">
        <f>Q159</f>
        <v>0</v>
      </c>
      <c r="S159" s="561">
        <v>0</v>
      </c>
      <c r="T159" s="356">
        <f t="shared" si="28"/>
        <v>0.2</v>
      </c>
      <c r="U159" s="336">
        <f t="shared" si="29"/>
        <v>0.2</v>
      </c>
      <c r="V159" s="334">
        <f t="shared" si="30"/>
        <v>0</v>
      </c>
      <c r="W159" s="357">
        <f t="shared" si="31"/>
        <v>0.2</v>
      </c>
    </row>
    <row r="160" spans="1:23" outlineLevel="1">
      <c r="A160" s="326"/>
      <c r="B160" s="662" t="s">
        <v>1059</v>
      </c>
      <c r="C160" s="315"/>
      <c r="D160" s="315"/>
      <c r="E160" s="315"/>
      <c r="F160" s="315"/>
      <c r="G160" s="355"/>
      <c r="H160" s="315"/>
      <c r="I160" s="329"/>
      <c r="J160" s="329"/>
      <c r="K160" s="330"/>
      <c r="L160" s="338"/>
      <c r="M160" s="339"/>
      <c r="N160" s="558"/>
      <c r="O160" s="563"/>
      <c r="P160" s="561"/>
      <c r="Q160" s="559"/>
      <c r="R160" s="563"/>
      <c r="S160" s="561"/>
      <c r="T160" s="356"/>
      <c r="U160" s="336"/>
      <c r="V160" s="334"/>
      <c r="W160" s="357">
        <f>SUBTOTAL(9,W155:W159)</f>
        <v>69.123981999999998</v>
      </c>
    </row>
    <row r="161" spans="1:23" outlineLevel="2">
      <c r="A161" s="354" t="s">
        <v>217</v>
      </c>
      <c r="B161" s="315" t="s">
        <v>75</v>
      </c>
      <c r="C161" s="315" t="s">
        <v>43</v>
      </c>
      <c r="D161" s="315" t="s">
        <v>218</v>
      </c>
      <c r="E161" s="315" t="s">
        <v>219</v>
      </c>
      <c r="F161" s="315" t="s">
        <v>220</v>
      </c>
      <c r="G161" s="355">
        <v>6</v>
      </c>
      <c r="H161" s="315" t="s">
        <v>221</v>
      </c>
      <c r="I161" s="329">
        <v>0.10539999999999999</v>
      </c>
      <c r="J161" s="329">
        <f>I161*13.5</f>
        <v>1.4228999999999998</v>
      </c>
      <c r="K161" s="330">
        <f>I161*4.5</f>
        <v>0.47429999999999994</v>
      </c>
      <c r="L161" s="338">
        <f t="shared" si="26"/>
        <v>0.79049999999999987</v>
      </c>
      <c r="M161" s="339">
        <f t="shared" si="27"/>
        <v>0.26349999999999996</v>
      </c>
      <c r="N161" s="559">
        <v>20</v>
      </c>
      <c r="O161" s="563">
        <v>0.5</v>
      </c>
      <c r="P161" s="561">
        <v>1</v>
      </c>
      <c r="Q161" s="559">
        <v>5</v>
      </c>
      <c r="R161" s="543">
        <v>0.17</v>
      </c>
      <c r="S161" s="561">
        <v>0.25</v>
      </c>
      <c r="T161" s="356">
        <f t="shared" si="28"/>
        <v>1.5462179999999999</v>
      </c>
      <c r="U161" s="336">
        <f t="shared" si="29"/>
        <v>1.1857499999999999</v>
      </c>
      <c r="V161" s="334">
        <f t="shared" si="30"/>
        <v>0.36046800000000001</v>
      </c>
      <c r="W161" s="357">
        <f t="shared" si="31"/>
        <v>1.5462179999999999</v>
      </c>
    </row>
    <row r="162" spans="1:23" outlineLevel="2">
      <c r="A162" s="354" t="s">
        <v>217</v>
      </c>
      <c r="B162" s="315" t="s">
        <v>75</v>
      </c>
      <c r="C162" s="315" t="s">
        <v>8</v>
      </c>
      <c r="D162" s="315" t="s">
        <v>222</v>
      </c>
      <c r="E162" s="315" t="s">
        <v>223</v>
      </c>
      <c r="F162" s="315" t="s">
        <v>224</v>
      </c>
      <c r="G162" s="355">
        <v>6</v>
      </c>
      <c r="H162" s="315" t="s">
        <v>32</v>
      </c>
      <c r="I162" s="329">
        <v>0.5</v>
      </c>
      <c r="J162" s="329">
        <f>(4.5+$Y$34)*I162</f>
        <v>4.5</v>
      </c>
      <c r="K162" s="330">
        <f>9*I162</f>
        <v>4.5</v>
      </c>
      <c r="L162" s="338">
        <f t="shared" si="26"/>
        <v>2.5</v>
      </c>
      <c r="M162" s="339">
        <f t="shared" si="27"/>
        <v>2.5</v>
      </c>
      <c r="N162" s="310">
        <v>0</v>
      </c>
      <c r="O162" s="333">
        <v>0</v>
      </c>
      <c r="P162" s="334">
        <v>0</v>
      </c>
      <c r="Q162" s="552">
        <v>8</v>
      </c>
      <c r="R162" s="543">
        <v>0.2</v>
      </c>
      <c r="S162" s="544">
        <v>0.4</v>
      </c>
      <c r="T162" s="356">
        <f t="shared" si="28"/>
        <v>2.7</v>
      </c>
      <c r="U162" s="336">
        <f t="shared" si="29"/>
        <v>0</v>
      </c>
      <c r="V162" s="334">
        <f t="shared" si="30"/>
        <v>2.7</v>
      </c>
      <c r="W162" s="357">
        <f t="shared" si="31"/>
        <v>2.7</v>
      </c>
    </row>
    <row r="163" spans="1:23" outlineLevel="2">
      <c r="A163" s="354" t="s">
        <v>217</v>
      </c>
      <c r="B163" s="315" t="s">
        <v>75</v>
      </c>
      <c r="C163" s="315" t="s">
        <v>56</v>
      </c>
      <c r="D163" s="315" t="s">
        <v>225</v>
      </c>
      <c r="E163" s="315" t="s">
        <v>226</v>
      </c>
      <c r="F163" s="315" t="s">
        <v>227</v>
      </c>
      <c r="G163" s="355">
        <v>6</v>
      </c>
      <c r="H163" s="315" t="s">
        <v>79</v>
      </c>
      <c r="I163" s="329">
        <v>1</v>
      </c>
      <c r="J163" s="329">
        <v>13.5</v>
      </c>
      <c r="K163" s="330">
        <v>4.5</v>
      </c>
      <c r="L163" s="338">
        <f t="shared" si="26"/>
        <v>7.5</v>
      </c>
      <c r="M163" s="339">
        <f t="shared" si="27"/>
        <v>2.5</v>
      </c>
      <c r="N163" s="310">
        <v>0</v>
      </c>
      <c r="O163" s="333">
        <v>0</v>
      </c>
      <c r="P163" s="334">
        <v>0</v>
      </c>
      <c r="Q163" s="559">
        <v>34</v>
      </c>
      <c r="R163" s="543">
        <v>0.75</v>
      </c>
      <c r="S163" s="544">
        <v>2</v>
      </c>
      <c r="T163" s="356">
        <f t="shared" si="28"/>
        <v>19.125</v>
      </c>
      <c r="U163" s="336">
        <f t="shared" si="29"/>
        <v>0</v>
      </c>
      <c r="V163" s="334">
        <f t="shared" si="30"/>
        <v>19.125</v>
      </c>
      <c r="W163" s="357">
        <f t="shared" si="31"/>
        <v>19.125</v>
      </c>
    </row>
    <row r="164" spans="1:23" outlineLevel="2">
      <c r="A164" s="354" t="s">
        <v>217</v>
      </c>
      <c r="B164" s="315" t="s">
        <v>75</v>
      </c>
      <c r="C164" s="315" t="s">
        <v>22</v>
      </c>
      <c r="D164" s="315" t="s">
        <v>228</v>
      </c>
      <c r="E164" s="315" t="s">
        <v>229</v>
      </c>
      <c r="F164" s="315" t="s">
        <v>230</v>
      </c>
      <c r="G164" s="355">
        <v>6</v>
      </c>
      <c r="H164" s="315" t="s">
        <v>13</v>
      </c>
      <c r="I164" s="329">
        <v>1</v>
      </c>
      <c r="J164" s="329">
        <v>9</v>
      </c>
      <c r="K164" s="330">
        <v>9</v>
      </c>
      <c r="L164" s="338">
        <f t="shared" si="26"/>
        <v>5</v>
      </c>
      <c r="M164" s="339">
        <f t="shared" si="27"/>
        <v>5</v>
      </c>
      <c r="N164" s="552">
        <v>15</v>
      </c>
      <c r="O164" s="543">
        <v>1</v>
      </c>
      <c r="P164" s="544">
        <v>1</v>
      </c>
      <c r="Q164" s="310">
        <v>0</v>
      </c>
      <c r="R164" s="333">
        <v>0</v>
      </c>
      <c r="S164" s="334">
        <v>0</v>
      </c>
      <c r="T164" s="356">
        <f t="shared" si="28"/>
        <v>18</v>
      </c>
      <c r="U164" s="336">
        <f t="shared" si="29"/>
        <v>18</v>
      </c>
      <c r="V164" s="334">
        <f t="shared" si="30"/>
        <v>0</v>
      </c>
      <c r="W164" s="357">
        <f t="shared" si="31"/>
        <v>18</v>
      </c>
    </row>
    <row r="165" spans="1:23" outlineLevel="2">
      <c r="A165" s="576" t="s">
        <v>217</v>
      </c>
      <c r="B165" s="315" t="s">
        <v>75</v>
      </c>
      <c r="C165" s="315" t="s">
        <v>97</v>
      </c>
      <c r="D165" s="315" t="s">
        <v>243</v>
      </c>
      <c r="E165" s="565" t="s">
        <v>914</v>
      </c>
      <c r="F165" s="565" t="s">
        <v>913</v>
      </c>
      <c r="G165" s="355">
        <v>6</v>
      </c>
      <c r="H165" s="315" t="s">
        <v>96</v>
      </c>
      <c r="I165" s="575">
        <v>0</v>
      </c>
      <c r="J165" s="537">
        <f>(9+$Y$34)*I165</f>
        <v>0</v>
      </c>
      <c r="K165" s="567">
        <f>4.5*I165</f>
        <v>0</v>
      </c>
      <c r="L165" s="338">
        <f t="shared" si="26"/>
        <v>0</v>
      </c>
      <c r="M165" s="339">
        <f t="shared" si="27"/>
        <v>0</v>
      </c>
      <c r="N165" s="559">
        <v>15</v>
      </c>
      <c r="O165" s="563">
        <v>0.75</v>
      </c>
      <c r="P165" s="561">
        <v>0.75</v>
      </c>
      <c r="Q165" s="310">
        <v>0</v>
      </c>
      <c r="R165" s="333">
        <v>0</v>
      </c>
      <c r="S165" s="334">
        <v>0</v>
      </c>
      <c r="T165" s="356">
        <f t="shared" si="28"/>
        <v>0</v>
      </c>
      <c r="U165" s="336">
        <f t="shared" si="29"/>
        <v>0</v>
      </c>
      <c r="V165" s="334">
        <f t="shared" si="30"/>
        <v>0</v>
      </c>
      <c r="W165" s="357">
        <f t="shared" si="31"/>
        <v>0</v>
      </c>
    </row>
    <row r="166" spans="1:23" outlineLevel="2">
      <c r="A166" s="577" t="s">
        <v>217</v>
      </c>
      <c r="B166" s="315" t="s">
        <v>75</v>
      </c>
      <c r="C166" s="315" t="s">
        <v>97</v>
      </c>
      <c r="D166" s="315" t="s">
        <v>908</v>
      </c>
      <c r="E166" s="565" t="s">
        <v>915</v>
      </c>
      <c r="F166" s="565" t="s">
        <v>917</v>
      </c>
      <c r="G166" s="355">
        <v>6</v>
      </c>
      <c r="H166" s="315" t="s">
        <v>96</v>
      </c>
      <c r="I166" s="329">
        <v>1</v>
      </c>
      <c r="J166" s="537">
        <f>(9+$Y$34)*I166</f>
        <v>13.5</v>
      </c>
      <c r="K166" s="567">
        <v>4.5</v>
      </c>
      <c r="L166" s="338">
        <f t="shared" si="26"/>
        <v>7.5</v>
      </c>
      <c r="M166" s="339">
        <f t="shared" si="27"/>
        <v>2.5</v>
      </c>
      <c r="N166" s="559">
        <v>15</v>
      </c>
      <c r="O166" s="563">
        <v>0.75</v>
      </c>
      <c r="P166" s="561">
        <v>0.75</v>
      </c>
      <c r="Q166" s="310">
        <v>0</v>
      </c>
      <c r="R166" s="333">
        <v>0</v>
      </c>
      <c r="S166" s="334">
        <v>0</v>
      </c>
      <c r="T166" s="356">
        <f t="shared" si="28"/>
        <v>13.5</v>
      </c>
      <c r="U166" s="336">
        <f t="shared" si="29"/>
        <v>13.5</v>
      </c>
      <c r="V166" s="334">
        <f t="shared" si="30"/>
        <v>0</v>
      </c>
      <c r="W166" s="357">
        <f t="shared" si="31"/>
        <v>13.5</v>
      </c>
    </row>
    <row r="167" spans="1:23" outlineLevel="2">
      <c r="A167" s="576" t="s">
        <v>217</v>
      </c>
      <c r="B167" s="315" t="s">
        <v>75</v>
      </c>
      <c r="C167" s="315" t="s">
        <v>97</v>
      </c>
      <c r="D167" s="315" t="s">
        <v>908</v>
      </c>
      <c r="E167" s="565" t="s">
        <v>920</v>
      </c>
      <c r="F167" s="565" t="s">
        <v>922</v>
      </c>
      <c r="G167" s="355">
        <v>6</v>
      </c>
      <c r="H167" s="315" t="s">
        <v>96</v>
      </c>
      <c r="I167" s="575">
        <v>1</v>
      </c>
      <c r="J167" s="537">
        <f>(9+$Y$34)*I167</f>
        <v>13.5</v>
      </c>
      <c r="K167" s="567">
        <f>4.5*I167</f>
        <v>4.5</v>
      </c>
      <c r="L167" s="338">
        <f t="shared" si="26"/>
        <v>7.5</v>
      </c>
      <c r="M167" s="339">
        <f t="shared" si="27"/>
        <v>2.5</v>
      </c>
      <c r="N167" s="559">
        <v>15</v>
      </c>
      <c r="O167" s="563">
        <v>0.75</v>
      </c>
      <c r="P167" s="561">
        <v>0.75</v>
      </c>
      <c r="Q167" s="310">
        <v>0</v>
      </c>
      <c r="R167" s="333">
        <v>0</v>
      </c>
      <c r="S167" s="334">
        <v>0</v>
      </c>
      <c r="T167" s="356">
        <f t="shared" si="28"/>
        <v>13.5</v>
      </c>
      <c r="U167" s="336">
        <f t="shared" si="29"/>
        <v>13.5</v>
      </c>
      <c r="V167" s="334">
        <f t="shared" si="30"/>
        <v>0</v>
      </c>
      <c r="W167" s="357">
        <f t="shared" si="31"/>
        <v>13.5</v>
      </c>
    </row>
    <row r="168" spans="1:23" outlineLevel="1">
      <c r="A168" s="576"/>
      <c r="B168" s="662" t="s">
        <v>1060</v>
      </c>
      <c r="C168" s="315"/>
      <c r="D168" s="315"/>
      <c r="E168" s="565"/>
      <c r="F168" s="565"/>
      <c r="G168" s="355"/>
      <c r="H168" s="315"/>
      <c r="I168" s="575"/>
      <c r="J168" s="537"/>
      <c r="K168" s="567"/>
      <c r="L168" s="338"/>
      <c r="M168" s="339"/>
      <c r="N168" s="559"/>
      <c r="O168" s="563"/>
      <c r="P168" s="561"/>
      <c r="Q168" s="310"/>
      <c r="R168" s="333"/>
      <c r="S168" s="334"/>
      <c r="T168" s="356"/>
      <c r="U168" s="336"/>
      <c r="V168" s="334"/>
      <c r="W168" s="357">
        <f>SUBTOTAL(9,W161:W167)</f>
        <v>68.371217999999999</v>
      </c>
    </row>
    <row r="169" spans="1:23" outlineLevel="2">
      <c r="A169" s="354" t="s">
        <v>217</v>
      </c>
      <c r="B169" s="315" t="s">
        <v>34</v>
      </c>
      <c r="C169" s="315" t="s">
        <v>8</v>
      </c>
      <c r="D169" s="315" t="s">
        <v>222</v>
      </c>
      <c r="E169" s="315" t="s">
        <v>223</v>
      </c>
      <c r="F169" s="315" t="s">
        <v>224</v>
      </c>
      <c r="G169" s="355">
        <v>6</v>
      </c>
      <c r="H169" s="315" t="s">
        <v>32</v>
      </c>
      <c r="I169" s="329">
        <v>0.5</v>
      </c>
      <c r="J169" s="329">
        <f>(4.5+$Y$34)*I169</f>
        <v>4.5</v>
      </c>
      <c r="K169" s="330">
        <f>9*I169</f>
        <v>4.5</v>
      </c>
      <c r="L169" s="338">
        <f t="shared" si="26"/>
        <v>2.5</v>
      </c>
      <c r="M169" s="339">
        <f t="shared" si="27"/>
        <v>2.5</v>
      </c>
      <c r="N169" s="310">
        <v>0</v>
      </c>
      <c r="O169" s="333">
        <v>0</v>
      </c>
      <c r="P169" s="334">
        <v>0</v>
      </c>
      <c r="Q169" s="552">
        <v>8</v>
      </c>
      <c r="R169" s="543">
        <v>0.2</v>
      </c>
      <c r="S169" s="544">
        <v>0.4</v>
      </c>
      <c r="T169" s="356">
        <f t="shared" si="28"/>
        <v>2.7</v>
      </c>
      <c r="U169" s="336">
        <f t="shared" si="29"/>
        <v>0</v>
      </c>
      <c r="V169" s="334">
        <f t="shared" si="30"/>
        <v>2.7</v>
      </c>
      <c r="W169" s="357">
        <f t="shared" si="31"/>
        <v>2.7</v>
      </c>
    </row>
    <row r="170" spans="1:23" outlineLevel="1">
      <c r="A170" s="354"/>
      <c r="B170" s="662" t="s">
        <v>1056</v>
      </c>
      <c r="C170" s="315"/>
      <c r="D170" s="315"/>
      <c r="E170" s="315"/>
      <c r="F170" s="315"/>
      <c r="G170" s="355"/>
      <c r="H170" s="315"/>
      <c r="I170" s="329"/>
      <c r="J170" s="329"/>
      <c r="K170" s="330"/>
      <c r="L170" s="338"/>
      <c r="M170" s="339"/>
      <c r="N170" s="310"/>
      <c r="O170" s="333"/>
      <c r="P170" s="334"/>
      <c r="Q170" s="552"/>
      <c r="R170" s="543"/>
      <c r="S170" s="544"/>
      <c r="T170" s="356"/>
      <c r="U170" s="336"/>
      <c r="V170" s="334"/>
      <c r="W170" s="357">
        <f>SUBTOTAL(9,W169:W169)</f>
        <v>2.7</v>
      </c>
    </row>
    <row r="171" spans="1:23" outlineLevel="2">
      <c r="A171" s="354" t="s">
        <v>217</v>
      </c>
      <c r="B171" s="315" t="s">
        <v>80</v>
      </c>
      <c r="C171" s="315" t="s">
        <v>43</v>
      </c>
      <c r="D171" s="315" t="s">
        <v>218</v>
      </c>
      <c r="E171" s="315" t="s">
        <v>219</v>
      </c>
      <c r="F171" s="315" t="s">
        <v>220</v>
      </c>
      <c r="G171" s="355">
        <v>6</v>
      </c>
      <c r="H171" s="315" t="s">
        <v>221</v>
      </c>
      <c r="I171" s="329">
        <v>0.10539999999999999</v>
      </c>
      <c r="J171" s="329">
        <f>I171*13.5</f>
        <v>1.4228999999999998</v>
      </c>
      <c r="K171" s="330">
        <f>I171*4.5</f>
        <v>0.47429999999999994</v>
      </c>
      <c r="L171" s="338">
        <f t="shared" si="26"/>
        <v>0.79049999999999987</v>
      </c>
      <c r="M171" s="339">
        <f t="shared" si="27"/>
        <v>0.26349999999999996</v>
      </c>
      <c r="N171" s="552">
        <v>40</v>
      </c>
      <c r="O171" s="548">
        <v>0.5</v>
      </c>
      <c r="P171" s="544">
        <v>2</v>
      </c>
      <c r="Q171" s="552">
        <v>5</v>
      </c>
      <c r="R171" s="543">
        <v>0.17</v>
      </c>
      <c r="S171" s="544">
        <v>0.25</v>
      </c>
      <c r="T171" s="356">
        <f t="shared" si="28"/>
        <v>2.0205179999999996</v>
      </c>
      <c r="U171" s="336">
        <f t="shared" si="29"/>
        <v>1.6600499999999998</v>
      </c>
      <c r="V171" s="334">
        <f t="shared" si="30"/>
        <v>0.36046800000000001</v>
      </c>
      <c r="W171" s="357">
        <f t="shared" si="31"/>
        <v>2.0205179999999996</v>
      </c>
    </row>
    <row r="172" spans="1:23" outlineLevel="2">
      <c r="A172" s="354" t="s">
        <v>217</v>
      </c>
      <c r="B172" s="315" t="s">
        <v>80</v>
      </c>
      <c r="C172" s="315" t="s">
        <v>8</v>
      </c>
      <c r="D172" s="315" t="s">
        <v>222</v>
      </c>
      <c r="E172" s="315" t="s">
        <v>223</v>
      </c>
      <c r="F172" s="315" t="s">
        <v>224</v>
      </c>
      <c r="G172" s="355">
        <v>6</v>
      </c>
      <c r="H172" s="315" t="s">
        <v>32</v>
      </c>
      <c r="I172" s="329">
        <v>0.5</v>
      </c>
      <c r="J172" s="329">
        <f>(4.5+$Y$34)*I172</f>
        <v>4.5</v>
      </c>
      <c r="K172" s="330">
        <f>9*I172</f>
        <v>4.5</v>
      </c>
      <c r="L172" s="338">
        <f t="shared" si="26"/>
        <v>2.5</v>
      </c>
      <c r="M172" s="339">
        <f t="shared" si="27"/>
        <v>2.5</v>
      </c>
      <c r="N172" s="310">
        <v>0</v>
      </c>
      <c r="O172" s="333">
        <v>0</v>
      </c>
      <c r="P172" s="334">
        <v>0</v>
      </c>
      <c r="Q172" s="552">
        <v>8</v>
      </c>
      <c r="R172" s="543">
        <v>0.2</v>
      </c>
      <c r="S172" s="544">
        <v>0.4</v>
      </c>
      <c r="T172" s="356">
        <f t="shared" si="28"/>
        <v>2.7</v>
      </c>
      <c r="U172" s="336">
        <f t="shared" si="29"/>
        <v>0</v>
      </c>
      <c r="V172" s="334">
        <f t="shared" si="30"/>
        <v>2.7</v>
      </c>
      <c r="W172" s="357">
        <f t="shared" si="31"/>
        <v>2.7</v>
      </c>
    </row>
    <row r="173" spans="1:23" outlineLevel="2">
      <c r="A173" s="354" t="s">
        <v>217</v>
      </c>
      <c r="B173" s="315" t="s">
        <v>80</v>
      </c>
      <c r="C173" s="315" t="s">
        <v>56</v>
      </c>
      <c r="D173" s="315" t="s">
        <v>225</v>
      </c>
      <c r="E173" s="315" t="s">
        <v>226</v>
      </c>
      <c r="F173" s="315" t="s">
        <v>227</v>
      </c>
      <c r="G173" s="355">
        <v>6</v>
      </c>
      <c r="H173" s="315" t="s">
        <v>79</v>
      </c>
      <c r="I173" s="329">
        <v>1</v>
      </c>
      <c r="J173" s="329">
        <v>13.5</v>
      </c>
      <c r="K173" s="330">
        <v>4.5</v>
      </c>
      <c r="L173" s="338">
        <f t="shared" si="26"/>
        <v>7.5</v>
      </c>
      <c r="M173" s="339">
        <f t="shared" si="27"/>
        <v>2.5</v>
      </c>
      <c r="N173" s="310">
        <v>0</v>
      </c>
      <c r="O173" s="333">
        <v>0</v>
      </c>
      <c r="P173" s="334">
        <v>0</v>
      </c>
      <c r="Q173" s="552">
        <v>34</v>
      </c>
      <c r="R173" s="543">
        <v>0.75</v>
      </c>
      <c r="S173" s="544">
        <v>2</v>
      </c>
      <c r="T173" s="356">
        <f t="shared" si="28"/>
        <v>19.125</v>
      </c>
      <c r="U173" s="336">
        <f t="shared" si="29"/>
        <v>0</v>
      </c>
      <c r="V173" s="334">
        <f t="shared" si="30"/>
        <v>19.125</v>
      </c>
      <c r="W173" s="357">
        <f t="shared" si="31"/>
        <v>19.125</v>
      </c>
    </row>
    <row r="174" spans="1:23" outlineLevel="2">
      <c r="A174" s="354" t="s">
        <v>217</v>
      </c>
      <c r="B174" s="315" t="s">
        <v>80</v>
      </c>
      <c r="C174" s="315" t="s">
        <v>56</v>
      </c>
      <c r="D174" s="315" t="s">
        <v>231</v>
      </c>
      <c r="E174" s="315" t="s">
        <v>232</v>
      </c>
      <c r="F174" s="315" t="s">
        <v>233</v>
      </c>
      <c r="G174" s="355">
        <v>6</v>
      </c>
      <c r="H174" s="315" t="s">
        <v>13</v>
      </c>
      <c r="I174" s="329">
        <v>1</v>
      </c>
      <c r="J174" s="329">
        <v>9</v>
      </c>
      <c r="K174" s="330">
        <v>9</v>
      </c>
      <c r="L174" s="338">
        <f t="shared" si="26"/>
        <v>5</v>
      </c>
      <c r="M174" s="339">
        <f t="shared" si="27"/>
        <v>5</v>
      </c>
      <c r="N174" s="310">
        <v>0</v>
      </c>
      <c r="O174" s="333">
        <v>0</v>
      </c>
      <c r="P174" s="334">
        <v>0</v>
      </c>
      <c r="Q174" s="677">
        <v>48</v>
      </c>
      <c r="R174" s="543">
        <v>1</v>
      </c>
      <c r="S174" s="674">
        <v>3</v>
      </c>
      <c r="T174" s="356">
        <f t="shared" si="28"/>
        <v>36</v>
      </c>
      <c r="U174" s="336">
        <f t="shared" si="29"/>
        <v>0</v>
      </c>
      <c r="V174" s="334">
        <f t="shared" si="30"/>
        <v>36</v>
      </c>
      <c r="W174" s="357">
        <f t="shared" si="31"/>
        <v>36</v>
      </c>
    </row>
    <row r="175" spans="1:23" outlineLevel="2">
      <c r="A175" s="354" t="s">
        <v>217</v>
      </c>
      <c r="B175" s="315" t="s">
        <v>80</v>
      </c>
      <c r="C175" s="315" t="s">
        <v>22</v>
      </c>
      <c r="D175" s="315" t="s">
        <v>234</v>
      </c>
      <c r="E175" s="315" t="s">
        <v>235</v>
      </c>
      <c r="F175" s="315" t="s">
        <v>236</v>
      </c>
      <c r="G175" s="355">
        <v>6</v>
      </c>
      <c r="H175" s="315" t="s">
        <v>13</v>
      </c>
      <c r="I175" s="329">
        <v>1</v>
      </c>
      <c r="J175" s="329">
        <v>13.5</v>
      </c>
      <c r="K175" s="330">
        <v>4.5</v>
      </c>
      <c r="L175" s="338">
        <f t="shared" si="26"/>
        <v>7.5</v>
      </c>
      <c r="M175" s="339">
        <f t="shared" si="27"/>
        <v>2.5</v>
      </c>
      <c r="N175" s="554">
        <v>32</v>
      </c>
      <c r="O175" s="543">
        <v>1</v>
      </c>
      <c r="P175" s="555">
        <v>2</v>
      </c>
      <c r="Q175" s="310">
        <v>0</v>
      </c>
      <c r="R175" s="333">
        <v>0</v>
      </c>
      <c r="S175" s="334">
        <v>0</v>
      </c>
      <c r="T175" s="356">
        <f t="shared" si="28"/>
        <v>22.5</v>
      </c>
      <c r="U175" s="336">
        <f t="shared" si="29"/>
        <v>22.5</v>
      </c>
      <c r="V175" s="334">
        <f t="shared" si="30"/>
        <v>0</v>
      </c>
      <c r="W175" s="357">
        <f t="shared" si="31"/>
        <v>22.5</v>
      </c>
    </row>
    <row r="176" spans="1:23" outlineLevel="2">
      <c r="A176" s="354" t="s">
        <v>217</v>
      </c>
      <c r="B176" s="315" t="s">
        <v>80</v>
      </c>
      <c r="C176" s="315" t="s">
        <v>38</v>
      </c>
      <c r="D176" s="315" t="s">
        <v>237</v>
      </c>
      <c r="E176" s="315" t="s">
        <v>229</v>
      </c>
      <c r="F176" s="315" t="s">
        <v>230</v>
      </c>
      <c r="G176" s="355">
        <v>6</v>
      </c>
      <c r="H176" s="315" t="s">
        <v>13</v>
      </c>
      <c r="I176" s="329">
        <v>1</v>
      </c>
      <c r="J176" s="329">
        <v>9</v>
      </c>
      <c r="K176" s="330">
        <v>9</v>
      </c>
      <c r="L176" s="338">
        <f t="shared" si="26"/>
        <v>5</v>
      </c>
      <c r="M176" s="339">
        <f t="shared" si="27"/>
        <v>5</v>
      </c>
      <c r="N176" s="310">
        <v>0</v>
      </c>
      <c r="O176" s="333">
        <v>0</v>
      </c>
      <c r="P176" s="334">
        <v>0</v>
      </c>
      <c r="Q176" s="677">
        <v>32</v>
      </c>
      <c r="R176" s="543">
        <v>1</v>
      </c>
      <c r="S176" s="674">
        <v>2</v>
      </c>
      <c r="T176" s="356">
        <f t="shared" si="28"/>
        <v>27</v>
      </c>
      <c r="U176" s="336">
        <f t="shared" si="29"/>
        <v>0</v>
      </c>
      <c r="V176" s="334">
        <f t="shared" si="30"/>
        <v>27</v>
      </c>
      <c r="W176" s="357">
        <f t="shared" si="31"/>
        <v>27</v>
      </c>
    </row>
    <row r="177" spans="1:23" outlineLevel="2">
      <c r="A177" s="354" t="s">
        <v>217</v>
      </c>
      <c r="B177" s="315" t="s">
        <v>80</v>
      </c>
      <c r="C177" s="315" t="s">
        <v>22</v>
      </c>
      <c r="D177" s="315" t="s">
        <v>238</v>
      </c>
      <c r="E177" s="315" t="s">
        <v>239</v>
      </c>
      <c r="F177" s="315" t="s">
        <v>240</v>
      </c>
      <c r="G177" s="355">
        <v>6</v>
      </c>
      <c r="H177" s="315" t="s">
        <v>13</v>
      </c>
      <c r="I177" s="329">
        <v>1</v>
      </c>
      <c r="J177" s="329">
        <v>9</v>
      </c>
      <c r="K177" s="330">
        <v>9</v>
      </c>
      <c r="L177" s="338">
        <f t="shared" si="26"/>
        <v>5</v>
      </c>
      <c r="M177" s="339">
        <f t="shared" si="27"/>
        <v>5</v>
      </c>
      <c r="N177" s="554">
        <v>32</v>
      </c>
      <c r="O177" s="543">
        <v>1</v>
      </c>
      <c r="P177" s="555">
        <v>2</v>
      </c>
      <c r="Q177" s="310">
        <v>0</v>
      </c>
      <c r="R177" s="333">
        <v>0</v>
      </c>
      <c r="S177" s="334">
        <v>0</v>
      </c>
      <c r="T177" s="356">
        <f t="shared" si="28"/>
        <v>27</v>
      </c>
      <c r="U177" s="336">
        <f t="shared" si="29"/>
        <v>27</v>
      </c>
      <c r="V177" s="334">
        <f t="shared" si="30"/>
        <v>0</v>
      </c>
      <c r="W177" s="357">
        <f t="shared" si="31"/>
        <v>27</v>
      </c>
    </row>
    <row r="178" spans="1:23" outlineLevel="2">
      <c r="A178" s="354" t="s">
        <v>217</v>
      </c>
      <c r="B178" s="315" t="s">
        <v>80</v>
      </c>
      <c r="C178" s="315" t="s">
        <v>38</v>
      </c>
      <c r="D178" s="315" t="s">
        <v>241</v>
      </c>
      <c r="E178" s="315" t="s">
        <v>186</v>
      </c>
      <c r="F178" s="315" t="s">
        <v>242</v>
      </c>
      <c r="G178" s="355">
        <v>6</v>
      </c>
      <c r="H178" s="315" t="s">
        <v>13</v>
      </c>
      <c r="I178" s="329">
        <v>1</v>
      </c>
      <c r="J178" s="329">
        <v>9</v>
      </c>
      <c r="K178" s="330">
        <v>9</v>
      </c>
      <c r="L178" s="338">
        <f t="shared" si="26"/>
        <v>5</v>
      </c>
      <c r="M178" s="339">
        <f t="shared" si="27"/>
        <v>5</v>
      </c>
      <c r="N178" s="310">
        <v>0</v>
      </c>
      <c r="O178" s="333">
        <v>0</v>
      </c>
      <c r="P178" s="334">
        <v>0</v>
      </c>
      <c r="Q178" s="677">
        <v>40</v>
      </c>
      <c r="R178" s="543">
        <v>1</v>
      </c>
      <c r="S178" s="674">
        <v>2</v>
      </c>
      <c r="T178" s="356">
        <f t="shared" si="28"/>
        <v>27</v>
      </c>
      <c r="U178" s="336">
        <f t="shared" si="29"/>
        <v>0</v>
      </c>
      <c r="V178" s="334">
        <f t="shared" si="30"/>
        <v>27</v>
      </c>
      <c r="W178" s="357">
        <f t="shared" si="31"/>
        <v>27</v>
      </c>
    </row>
    <row r="179" spans="1:23" outlineLevel="2">
      <c r="A179" s="326" t="s">
        <v>217</v>
      </c>
      <c r="B179" s="315" t="s">
        <v>80</v>
      </c>
      <c r="C179" s="315" t="s">
        <v>8</v>
      </c>
      <c r="D179" s="315" t="s">
        <v>131</v>
      </c>
      <c r="E179" s="315" t="s">
        <v>5</v>
      </c>
      <c r="F179" s="315" t="s">
        <v>6</v>
      </c>
      <c r="G179" s="355">
        <v>24</v>
      </c>
      <c r="H179" s="315" t="s">
        <v>7</v>
      </c>
      <c r="I179" s="329">
        <v>1</v>
      </c>
      <c r="J179" s="329">
        <f>$Y$33</f>
        <v>1.3149999999999999</v>
      </c>
      <c r="K179" s="330">
        <v>0</v>
      </c>
      <c r="L179" s="338">
        <f t="shared" si="26"/>
        <v>0.18263888888888888</v>
      </c>
      <c r="M179" s="339">
        <f t="shared" si="27"/>
        <v>0</v>
      </c>
      <c r="N179" s="552">
        <v>5</v>
      </c>
      <c r="O179" s="545">
        <f>N179</f>
        <v>5</v>
      </c>
      <c r="P179" s="544">
        <v>0</v>
      </c>
      <c r="Q179" s="552">
        <v>6</v>
      </c>
      <c r="R179" s="545">
        <f>Q179</f>
        <v>6</v>
      </c>
      <c r="S179" s="544">
        <v>0</v>
      </c>
      <c r="T179" s="356">
        <f t="shared" si="28"/>
        <v>14.465</v>
      </c>
      <c r="U179" s="336">
        <f t="shared" si="29"/>
        <v>6.5749999999999993</v>
      </c>
      <c r="V179" s="334">
        <f t="shared" si="30"/>
        <v>7.89</v>
      </c>
      <c r="W179" s="357">
        <f t="shared" si="31"/>
        <v>14.465</v>
      </c>
    </row>
    <row r="180" spans="1:23" outlineLevel="2">
      <c r="A180" s="576" t="s">
        <v>217</v>
      </c>
      <c r="B180" s="315" t="s">
        <v>80</v>
      </c>
      <c r="C180" s="315" t="s">
        <v>97</v>
      </c>
      <c r="D180" s="565" t="s">
        <v>243</v>
      </c>
      <c r="E180" s="565" t="s">
        <v>914</v>
      </c>
      <c r="F180" s="565" t="s">
        <v>913</v>
      </c>
      <c r="G180" s="355">
        <v>6</v>
      </c>
      <c r="H180" s="315" t="s">
        <v>96</v>
      </c>
      <c r="I180" s="575">
        <v>0</v>
      </c>
      <c r="J180" s="537">
        <f>(9+$Y$34)*I180</f>
        <v>0</v>
      </c>
      <c r="K180" s="567">
        <f>4.5*I180</f>
        <v>0</v>
      </c>
      <c r="L180" s="338">
        <f t="shared" si="26"/>
        <v>0</v>
      </c>
      <c r="M180" s="339">
        <f t="shared" si="27"/>
        <v>0</v>
      </c>
      <c r="N180" s="559">
        <v>5</v>
      </c>
      <c r="O180" s="563">
        <v>0.25</v>
      </c>
      <c r="P180" s="561">
        <v>0.25</v>
      </c>
      <c r="Q180" s="310">
        <v>0</v>
      </c>
      <c r="R180" s="333">
        <v>0</v>
      </c>
      <c r="S180" s="334">
        <v>0</v>
      </c>
      <c r="T180" s="356">
        <f t="shared" si="28"/>
        <v>0</v>
      </c>
      <c r="U180" s="336">
        <f t="shared" si="29"/>
        <v>0</v>
      </c>
      <c r="V180" s="334">
        <f t="shared" si="30"/>
        <v>0</v>
      </c>
      <c r="W180" s="357">
        <f t="shared" si="31"/>
        <v>0</v>
      </c>
    </row>
    <row r="181" spans="1:23" outlineLevel="2">
      <c r="A181" s="354" t="s">
        <v>217</v>
      </c>
      <c r="B181" s="315" t="s">
        <v>80</v>
      </c>
      <c r="C181" s="315" t="s">
        <v>97</v>
      </c>
      <c r="D181" s="315" t="s">
        <v>245</v>
      </c>
      <c r="E181" s="315" t="s">
        <v>246</v>
      </c>
      <c r="F181" s="315" t="s">
        <v>247</v>
      </c>
      <c r="G181" s="355">
        <v>6</v>
      </c>
      <c r="H181" s="315" t="s">
        <v>96</v>
      </c>
      <c r="I181" s="329">
        <v>1</v>
      </c>
      <c r="J181" s="329">
        <f>(4.5+$Y$34)*I181</f>
        <v>9</v>
      </c>
      <c r="K181" s="330">
        <v>9</v>
      </c>
      <c r="L181" s="338">
        <f t="shared" si="26"/>
        <v>5</v>
      </c>
      <c r="M181" s="339">
        <f t="shared" si="27"/>
        <v>5</v>
      </c>
      <c r="N181" s="552">
        <v>20</v>
      </c>
      <c r="O181" s="543">
        <v>1</v>
      </c>
      <c r="P181" s="544">
        <v>1</v>
      </c>
      <c r="Q181" s="310">
        <v>0</v>
      </c>
      <c r="R181" s="333">
        <v>0</v>
      </c>
      <c r="S181" s="334">
        <v>0</v>
      </c>
      <c r="T181" s="356">
        <f t="shared" si="28"/>
        <v>18</v>
      </c>
      <c r="U181" s="336">
        <f t="shared" si="29"/>
        <v>18</v>
      </c>
      <c r="V181" s="334">
        <f t="shared" si="30"/>
        <v>0</v>
      </c>
      <c r="W181" s="357">
        <f t="shared" si="31"/>
        <v>18</v>
      </c>
    </row>
    <row r="182" spans="1:23" outlineLevel="2">
      <c r="A182" s="354" t="s">
        <v>217</v>
      </c>
      <c r="B182" s="315" t="s">
        <v>80</v>
      </c>
      <c r="C182" s="315" t="s">
        <v>8</v>
      </c>
      <c r="D182" s="315" t="s">
        <v>29</v>
      </c>
      <c r="E182" s="315" t="s">
        <v>30</v>
      </c>
      <c r="F182" s="315" t="s">
        <v>31</v>
      </c>
      <c r="G182" s="355">
        <v>12</v>
      </c>
      <c r="H182" s="315" t="s">
        <v>32</v>
      </c>
      <c r="I182" s="329">
        <v>1</v>
      </c>
      <c r="J182" s="329">
        <f>$Y$31</f>
        <v>0.1</v>
      </c>
      <c r="K182" s="330">
        <v>0</v>
      </c>
      <c r="L182" s="338">
        <f t="shared" si="26"/>
        <v>2.7777777777777776E-2</v>
      </c>
      <c r="M182" s="339">
        <f t="shared" si="27"/>
        <v>0</v>
      </c>
      <c r="N182" s="552">
        <v>2</v>
      </c>
      <c r="O182" s="543">
        <f>N182</f>
        <v>2</v>
      </c>
      <c r="P182" s="544">
        <v>0</v>
      </c>
      <c r="Q182" s="552">
        <v>2</v>
      </c>
      <c r="R182" s="543">
        <f>Q182</f>
        <v>2</v>
      </c>
      <c r="S182" s="544">
        <v>0</v>
      </c>
      <c r="T182" s="356">
        <f t="shared" si="28"/>
        <v>0.4</v>
      </c>
      <c r="U182" s="336">
        <f t="shared" si="29"/>
        <v>0.2</v>
      </c>
      <c r="V182" s="334">
        <f t="shared" si="30"/>
        <v>0.2</v>
      </c>
      <c r="W182" s="357">
        <f t="shared" si="31"/>
        <v>0.4</v>
      </c>
    </row>
    <row r="183" spans="1:23" outlineLevel="2">
      <c r="A183" s="577" t="s">
        <v>217</v>
      </c>
      <c r="B183" s="315" t="s">
        <v>80</v>
      </c>
      <c r="C183" s="315" t="s">
        <v>97</v>
      </c>
      <c r="D183" s="565" t="s">
        <v>908</v>
      </c>
      <c r="E183" s="565" t="s">
        <v>915</v>
      </c>
      <c r="F183" s="565" t="s">
        <v>917</v>
      </c>
      <c r="G183" s="355">
        <v>6</v>
      </c>
      <c r="H183" s="315" t="s">
        <v>96</v>
      </c>
      <c r="I183" s="329">
        <v>1</v>
      </c>
      <c r="J183" s="537">
        <f>(9+$Y$34)*I183</f>
        <v>13.5</v>
      </c>
      <c r="K183" s="567">
        <v>4.5</v>
      </c>
      <c r="L183" s="338">
        <f t="shared" si="26"/>
        <v>7.5</v>
      </c>
      <c r="M183" s="339">
        <f t="shared" si="27"/>
        <v>2.5</v>
      </c>
      <c r="N183" s="559">
        <v>5</v>
      </c>
      <c r="O183" s="563">
        <v>0.25</v>
      </c>
      <c r="P183" s="561">
        <v>0.25</v>
      </c>
      <c r="Q183" s="310">
        <v>0</v>
      </c>
      <c r="R183" s="333">
        <v>0</v>
      </c>
      <c r="S183" s="334">
        <v>0</v>
      </c>
      <c r="T183" s="356">
        <f t="shared" si="28"/>
        <v>4.5</v>
      </c>
      <c r="U183" s="336">
        <f t="shared" si="29"/>
        <v>4.5</v>
      </c>
      <c r="V183" s="334">
        <f t="shared" si="30"/>
        <v>0</v>
      </c>
      <c r="W183" s="357">
        <f t="shared" si="31"/>
        <v>4.5</v>
      </c>
    </row>
    <row r="184" spans="1:23" outlineLevel="2">
      <c r="A184" s="576" t="s">
        <v>217</v>
      </c>
      <c r="B184" s="315" t="s">
        <v>80</v>
      </c>
      <c r="C184" s="315" t="s">
        <v>97</v>
      </c>
      <c r="D184" s="565" t="s">
        <v>908</v>
      </c>
      <c r="E184" s="565" t="s">
        <v>920</v>
      </c>
      <c r="F184" s="565" t="s">
        <v>922</v>
      </c>
      <c r="G184" s="355">
        <v>6</v>
      </c>
      <c r="H184" s="315" t="s">
        <v>96</v>
      </c>
      <c r="I184" s="575">
        <v>1</v>
      </c>
      <c r="J184" s="537">
        <f>(9+$Y$34)*I184</f>
        <v>13.5</v>
      </c>
      <c r="K184" s="567">
        <f>4.5*I184</f>
        <v>4.5</v>
      </c>
      <c r="L184" s="338">
        <f t="shared" si="26"/>
        <v>7.5</v>
      </c>
      <c r="M184" s="339">
        <f t="shared" si="27"/>
        <v>2.5</v>
      </c>
      <c r="N184" s="559">
        <v>5</v>
      </c>
      <c r="O184" s="563">
        <v>0.25</v>
      </c>
      <c r="P184" s="561">
        <v>0.25</v>
      </c>
      <c r="Q184" s="310">
        <v>0</v>
      </c>
      <c r="R184" s="333">
        <v>0</v>
      </c>
      <c r="S184" s="334">
        <v>0</v>
      </c>
      <c r="T184" s="356">
        <f t="shared" si="28"/>
        <v>4.5</v>
      </c>
      <c r="U184" s="336">
        <f t="shared" si="29"/>
        <v>4.5</v>
      </c>
      <c r="V184" s="334">
        <f t="shared" si="30"/>
        <v>0</v>
      </c>
      <c r="W184" s="357">
        <f t="shared" si="31"/>
        <v>4.5</v>
      </c>
    </row>
    <row r="185" spans="1:23" outlineLevel="1">
      <c r="A185" s="576"/>
      <c r="B185" s="662" t="s">
        <v>1061</v>
      </c>
      <c r="C185" s="315"/>
      <c r="D185" s="565"/>
      <c r="E185" s="565"/>
      <c r="F185" s="565"/>
      <c r="G185" s="355"/>
      <c r="H185" s="315"/>
      <c r="I185" s="575"/>
      <c r="J185" s="537"/>
      <c r="K185" s="567"/>
      <c r="L185" s="338"/>
      <c r="M185" s="339"/>
      <c r="N185" s="559"/>
      <c r="O185" s="563"/>
      <c r="P185" s="561"/>
      <c r="Q185" s="310"/>
      <c r="R185" s="333"/>
      <c r="S185" s="334"/>
      <c r="T185" s="356"/>
      <c r="U185" s="336"/>
      <c r="V185" s="334"/>
      <c r="W185" s="357">
        <f>SUBTOTAL(9,W171:W184)</f>
        <v>205.21051800000001</v>
      </c>
    </row>
    <row r="186" spans="1:23" outlineLevel="2">
      <c r="A186" s="354" t="s">
        <v>217</v>
      </c>
      <c r="B186" s="315" t="s">
        <v>3</v>
      </c>
      <c r="C186" s="315" t="s">
        <v>43</v>
      </c>
      <c r="D186" s="315" t="s">
        <v>218</v>
      </c>
      <c r="E186" s="315" t="s">
        <v>219</v>
      </c>
      <c r="F186" s="315" t="s">
        <v>220</v>
      </c>
      <c r="G186" s="355">
        <v>6</v>
      </c>
      <c r="H186" s="315" t="s">
        <v>221</v>
      </c>
      <c r="I186" s="329">
        <v>0.10539999999999999</v>
      </c>
      <c r="J186" s="329">
        <f>I186*13.5</f>
        <v>1.4228999999999998</v>
      </c>
      <c r="K186" s="330">
        <f>I186*4.5</f>
        <v>0.47429999999999994</v>
      </c>
      <c r="L186" s="338">
        <f t="shared" si="26"/>
        <v>0.79049999999999987</v>
      </c>
      <c r="M186" s="339">
        <f t="shared" si="27"/>
        <v>0.26349999999999996</v>
      </c>
      <c r="N186" s="677">
        <v>80</v>
      </c>
      <c r="O186" s="563">
        <v>1.5</v>
      </c>
      <c r="P186" s="674">
        <v>4</v>
      </c>
      <c r="Q186" s="552">
        <v>5</v>
      </c>
      <c r="R186" s="543">
        <v>0.33</v>
      </c>
      <c r="S186" s="561">
        <v>0.25</v>
      </c>
      <c r="T186" s="356">
        <f t="shared" si="28"/>
        <v>4.6196819999999992</v>
      </c>
      <c r="U186" s="336">
        <f t="shared" si="29"/>
        <v>4.0315499999999993</v>
      </c>
      <c r="V186" s="334">
        <f t="shared" si="30"/>
        <v>0.58813199999999988</v>
      </c>
      <c r="W186" s="357">
        <f t="shared" si="31"/>
        <v>4.6196819999999992</v>
      </c>
    </row>
    <row r="187" spans="1:23" outlineLevel="2">
      <c r="A187" s="354" t="s">
        <v>217</v>
      </c>
      <c r="B187" s="315" t="s">
        <v>3</v>
      </c>
      <c r="C187" s="315" t="s">
        <v>8</v>
      </c>
      <c r="D187" s="315" t="s">
        <v>222</v>
      </c>
      <c r="E187" s="315" t="s">
        <v>223</v>
      </c>
      <c r="F187" s="315" t="s">
        <v>224</v>
      </c>
      <c r="G187" s="355">
        <v>6</v>
      </c>
      <c r="H187" s="315" t="s">
        <v>32</v>
      </c>
      <c r="I187" s="329">
        <v>0.5</v>
      </c>
      <c r="J187" s="329">
        <f>(4.5+$Y$34)*I187</f>
        <v>4.5</v>
      </c>
      <c r="K187" s="330">
        <f>9*I187</f>
        <v>4.5</v>
      </c>
      <c r="L187" s="338">
        <f t="shared" si="26"/>
        <v>2.5</v>
      </c>
      <c r="M187" s="339">
        <f t="shared" si="27"/>
        <v>2.5</v>
      </c>
      <c r="N187" s="310">
        <v>0</v>
      </c>
      <c r="O187" s="333">
        <v>0</v>
      </c>
      <c r="P187" s="334">
        <v>0</v>
      </c>
      <c r="Q187" s="552">
        <v>8</v>
      </c>
      <c r="R187" s="543">
        <v>0.2</v>
      </c>
      <c r="S187" s="544">
        <v>0.4</v>
      </c>
      <c r="T187" s="356">
        <f t="shared" si="28"/>
        <v>2.7</v>
      </c>
      <c r="U187" s="336">
        <f t="shared" si="29"/>
        <v>0</v>
      </c>
      <c r="V187" s="334">
        <f t="shared" si="30"/>
        <v>2.7</v>
      </c>
      <c r="W187" s="357">
        <f t="shared" si="31"/>
        <v>2.7</v>
      </c>
    </row>
    <row r="188" spans="1:23" outlineLevel="2">
      <c r="A188" s="354" t="s">
        <v>217</v>
      </c>
      <c r="B188" s="315" t="s">
        <v>3</v>
      </c>
      <c r="C188" s="315" t="s">
        <v>56</v>
      </c>
      <c r="D188" s="315" t="s">
        <v>225</v>
      </c>
      <c r="E188" s="315" t="s">
        <v>226</v>
      </c>
      <c r="F188" s="315" t="s">
        <v>227</v>
      </c>
      <c r="G188" s="355">
        <v>6</v>
      </c>
      <c r="H188" s="315" t="s">
        <v>79</v>
      </c>
      <c r="I188" s="329">
        <v>1</v>
      </c>
      <c r="J188" s="329">
        <v>13.5</v>
      </c>
      <c r="K188" s="330">
        <v>4.5</v>
      </c>
      <c r="L188" s="338">
        <f t="shared" si="26"/>
        <v>7.5</v>
      </c>
      <c r="M188" s="339">
        <f t="shared" si="27"/>
        <v>2.5</v>
      </c>
      <c r="N188" s="310">
        <v>0</v>
      </c>
      <c r="O188" s="333">
        <v>0</v>
      </c>
      <c r="P188" s="334">
        <v>0</v>
      </c>
      <c r="Q188" s="559">
        <v>68</v>
      </c>
      <c r="R188" s="543">
        <v>1.5</v>
      </c>
      <c r="S188" s="544">
        <v>4</v>
      </c>
      <c r="T188" s="356">
        <f t="shared" si="28"/>
        <v>38.25</v>
      </c>
      <c r="U188" s="336">
        <f t="shared" si="29"/>
        <v>0</v>
      </c>
      <c r="V188" s="334">
        <f t="shared" si="30"/>
        <v>38.25</v>
      </c>
      <c r="W188" s="357">
        <f t="shared" si="31"/>
        <v>38.25</v>
      </c>
    </row>
    <row r="189" spans="1:23" outlineLevel="2">
      <c r="A189" s="326" t="s">
        <v>217</v>
      </c>
      <c r="B189" s="315" t="s">
        <v>3</v>
      </c>
      <c r="C189" s="315" t="s">
        <v>8</v>
      </c>
      <c r="D189" s="315" t="s">
        <v>29</v>
      </c>
      <c r="E189" s="315" t="s">
        <v>30</v>
      </c>
      <c r="F189" s="315" t="s">
        <v>31</v>
      </c>
      <c r="G189" s="355">
        <v>12</v>
      </c>
      <c r="H189" s="315" t="s">
        <v>32</v>
      </c>
      <c r="I189" s="329">
        <v>1</v>
      </c>
      <c r="J189" s="329">
        <f>$Y$31</f>
        <v>0.1</v>
      </c>
      <c r="K189" s="330">
        <v>0</v>
      </c>
      <c r="L189" s="338">
        <f t="shared" si="26"/>
        <v>2.7777777777777776E-2</v>
      </c>
      <c r="M189" s="339">
        <f t="shared" si="27"/>
        <v>0</v>
      </c>
      <c r="N189" s="310">
        <v>3</v>
      </c>
      <c r="O189" s="333">
        <f>N189</f>
        <v>3</v>
      </c>
      <c r="P189" s="334">
        <v>0</v>
      </c>
      <c r="Q189" s="552">
        <v>1</v>
      </c>
      <c r="R189" s="543">
        <f>Q189</f>
        <v>1</v>
      </c>
      <c r="S189" s="544">
        <v>0</v>
      </c>
      <c r="T189" s="609">
        <f t="shared" si="28"/>
        <v>0.4</v>
      </c>
      <c r="U189" s="610">
        <f t="shared" si="29"/>
        <v>0.30000000000000004</v>
      </c>
      <c r="V189" s="544">
        <f t="shared" si="30"/>
        <v>0.1</v>
      </c>
      <c r="W189" s="357">
        <f t="shared" si="31"/>
        <v>0.4</v>
      </c>
    </row>
    <row r="190" spans="1:23" outlineLevel="1">
      <c r="A190" s="326"/>
      <c r="B190" s="662" t="s">
        <v>1062</v>
      </c>
      <c r="C190" s="315"/>
      <c r="D190" s="315"/>
      <c r="E190" s="315"/>
      <c r="F190" s="315"/>
      <c r="G190" s="355"/>
      <c r="H190" s="315"/>
      <c r="I190" s="329"/>
      <c r="J190" s="329"/>
      <c r="K190" s="330"/>
      <c r="L190" s="338"/>
      <c r="M190" s="339"/>
      <c r="N190" s="310"/>
      <c r="O190" s="333"/>
      <c r="P190" s="334"/>
      <c r="Q190" s="552"/>
      <c r="R190" s="543"/>
      <c r="S190" s="544"/>
      <c r="T190" s="609"/>
      <c r="U190" s="610"/>
      <c r="V190" s="544"/>
      <c r="W190" s="357">
        <f>SUBTOTAL(9,W186:W189)</f>
        <v>45.969681999999999</v>
      </c>
    </row>
    <row r="191" spans="1:23" outlineLevel="2">
      <c r="A191" s="326" t="s">
        <v>217</v>
      </c>
      <c r="B191" s="315" t="s">
        <v>24</v>
      </c>
      <c r="C191" s="315" t="s">
        <v>8</v>
      </c>
      <c r="D191" s="315" t="s">
        <v>25</v>
      </c>
      <c r="E191" s="315" t="s">
        <v>26</v>
      </c>
      <c r="F191" s="315" t="s">
        <v>27</v>
      </c>
      <c r="G191" s="355">
        <v>6</v>
      </c>
      <c r="H191" s="315" t="s">
        <v>28</v>
      </c>
      <c r="I191" s="329">
        <v>0</v>
      </c>
      <c r="J191" s="329">
        <f>21*I191</f>
        <v>0</v>
      </c>
      <c r="K191" s="567">
        <v>1.5</v>
      </c>
      <c r="L191" s="338">
        <f t="shared" si="26"/>
        <v>0</v>
      </c>
      <c r="M191" s="339">
        <f t="shared" si="27"/>
        <v>0.83333333333333337</v>
      </c>
      <c r="N191" s="310">
        <v>0</v>
      </c>
      <c r="O191" s="333">
        <v>0</v>
      </c>
      <c r="P191" s="334">
        <v>0</v>
      </c>
      <c r="Q191" s="552">
        <v>30</v>
      </c>
      <c r="R191" s="543">
        <v>0</v>
      </c>
      <c r="S191" s="544">
        <v>1</v>
      </c>
      <c r="T191" s="609">
        <f t="shared" si="28"/>
        <v>1.5</v>
      </c>
      <c r="U191" s="610">
        <f t="shared" si="29"/>
        <v>0</v>
      </c>
      <c r="V191" s="561">
        <f t="shared" si="30"/>
        <v>1.5</v>
      </c>
      <c r="W191" s="357">
        <f t="shared" si="31"/>
        <v>1.5</v>
      </c>
    </row>
    <row r="192" spans="1:23" outlineLevel="1">
      <c r="A192" s="326"/>
      <c r="B192" s="662" t="s">
        <v>1057</v>
      </c>
      <c r="C192" s="315"/>
      <c r="D192" s="315"/>
      <c r="E192" s="315"/>
      <c r="F192" s="315"/>
      <c r="G192" s="355"/>
      <c r="H192" s="315"/>
      <c r="I192" s="329"/>
      <c r="J192" s="329"/>
      <c r="K192" s="567"/>
      <c r="L192" s="338"/>
      <c r="M192" s="339"/>
      <c r="N192" s="310"/>
      <c r="O192" s="333"/>
      <c r="P192" s="334"/>
      <c r="Q192" s="552"/>
      <c r="R192" s="543"/>
      <c r="S192" s="544"/>
      <c r="T192" s="609"/>
      <c r="U192" s="610"/>
      <c r="V192" s="561"/>
      <c r="W192" s="357">
        <f>SUBTOTAL(9,W191:W191)</f>
        <v>1.5</v>
      </c>
    </row>
    <row r="193" spans="1:23" outlineLevel="2">
      <c r="A193" s="354" t="s">
        <v>217</v>
      </c>
      <c r="B193" s="315" t="s">
        <v>70</v>
      </c>
      <c r="C193" s="315" t="s">
        <v>43</v>
      </c>
      <c r="D193" s="315" t="s">
        <v>248</v>
      </c>
      <c r="E193" s="315" t="s">
        <v>249</v>
      </c>
      <c r="F193" s="315" t="s">
        <v>250</v>
      </c>
      <c r="G193" s="355">
        <v>5</v>
      </c>
      <c r="H193" s="315" t="s">
        <v>144</v>
      </c>
      <c r="I193" s="329">
        <v>1</v>
      </c>
      <c r="J193" s="329">
        <v>6.75</v>
      </c>
      <c r="K193" s="330">
        <v>6.75</v>
      </c>
      <c r="L193" s="338">
        <f t="shared" si="26"/>
        <v>4.5</v>
      </c>
      <c r="M193" s="339">
        <f t="shared" si="27"/>
        <v>4.5</v>
      </c>
      <c r="N193" s="552">
        <v>24</v>
      </c>
      <c r="O193" s="543">
        <v>1</v>
      </c>
      <c r="P193" s="544">
        <v>2</v>
      </c>
      <c r="Q193" s="310">
        <v>0</v>
      </c>
      <c r="R193" s="333">
        <v>0</v>
      </c>
      <c r="S193" s="334">
        <v>0</v>
      </c>
      <c r="T193" s="356">
        <f t="shared" si="28"/>
        <v>20.25</v>
      </c>
      <c r="U193" s="336">
        <f t="shared" si="29"/>
        <v>20.25</v>
      </c>
      <c r="V193" s="334">
        <f t="shared" si="30"/>
        <v>0</v>
      </c>
      <c r="W193" s="357">
        <f t="shared" si="31"/>
        <v>20.25</v>
      </c>
    </row>
    <row r="194" spans="1:23" outlineLevel="2">
      <c r="A194" s="354" t="s">
        <v>217</v>
      </c>
      <c r="B194" s="315" t="s">
        <v>70</v>
      </c>
      <c r="C194" s="315" t="s">
        <v>14</v>
      </c>
      <c r="D194" s="315" t="s">
        <v>251</v>
      </c>
      <c r="E194" s="315" t="s">
        <v>252</v>
      </c>
      <c r="F194" s="315" t="s">
        <v>253</v>
      </c>
      <c r="G194" s="355">
        <v>5</v>
      </c>
      <c r="H194" s="315" t="s">
        <v>144</v>
      </c>
      <c r="I194" s="329">
        <v>1</v>
      </c>
      <c r="J194" s="329">
        <v>6.75</v>
      </c>
      <c r="K194" s="330">
        <v>6.75</v>
      </c>
      <c r="L194" s="338">
        <f t="shared" si="26"/>
        <v>4.5</v>
      </c>
      <c r="M194" s="339">
        <f t="shared" si="27"/>
        <v>4.5</v>
      </c>
      <c r="N194" s="310">
        <v>0</v>
      </c>
      <c r="O194" s="333">
        <v>0</v>
      </c>
      <c r="P194" s="334">
        <v>0</v>
      </c>
      <c r="Q194" s="552">
        <v>24</v>
      </c>
      <c r="R194" s="543">
        <v>1</v>
      </c>
      <c r="S194" s="544">
        <v>2</v>
      </c>
      <c r="T194" s="356">
        <f t="shared" si="28"/>
        <v>20.25</v>
      </c>
      <c r="U194" s="336">
        <f t="shared" si="29"/>
        <v>0</v>
      </c>
      <c r="V194" s="334">
        <f t="shared" si="30"/>
        <v>20.25</v>
      </c>
      <c r="W194" s="357">
        <f t="shared" si="31"/>
        <v>20.25</v>
      </c>
    </row>
    <row r="195" spans="1:23" outlineLevel="2">
      <c r="A195" s="354" t="s">
        <v>217</v>
      </c>
      <c r="B195" s="315" t="s">
        <v>70</v>
      </c>
      <c r="C195" s="315" t="s">
        <v>14</v>
      </c>
      <c r="D195" s="315" t="s">
        <v>254</v>
      </c>
      <c r="E195" s="315" t="s">
        <v>239</v>
      </c>
      <c r="F195" s="315" t="s">
        <v>255</v>
      </c>
      <c r="G195" s="355">
        <v>5</v>
      </c>
      <c r="H195" s="315" t="s">
        <v>144</v>
      </c>
      <c r="I195" s="329">
        <v>1</v>
      </c>
      <c r="J195" s="329">
        <v>6.75</v>
      </c>
      <c r="K195" s="330">
        <v>6.75</v>
      </c>
      <c r="L195" s="338">
        <f t="shared" si="26"/>
        <v>4.5</v>
      </c>
      <c r="M195" s="339">
        <f t="shared" si="27"/>
        <v>4.5</v>
      </c>
      <c r="N195" s="310">
        <v>0</v>
      </c>
      <c r="O195" s="333">
        <v>0</v>
      </c>
      <c r="P195" s="334">
        <v>0</v>
      </c>
      <c r="Q195" s="552">
        <v>24</v>
      </c>
      <c r="R195" s="543">
        <v>1</v>
      </c>
      <c r="S195" s="544">
        <v>2</v>
      </c>
      <c r="T195" s="356">
        <f t="shared" si="28"/>
        <v>20.25</v>
      </c>
      <c r="U195" s="336">
        <f t="shared" si="29"/>
        <v>0</v>
      </c>
      <c r="V195" s="334">
        <f t="shared" si="30"/>
        <v>20.25</v>
      </c>
      <c r="W195" s="357">
        <f t="shared" si="31"/>
        <v>20.25</v>
      </c>
    </row>
    <row r="196" spans="1:23" outlineLevel="2">
      <c r="A196" s="354" t="s">
        <v>217</v>
      </c>
      <c r="B196" s="315" t="s">
        <v>70</v>
      </c>
      <c r="C196" s="315" t="s">
        <v>14</v>
      </c>
      <c r="D196" s="315" t="s">
        <v>148</v>
      </c>
      <c r="E196" s="315" t="s">
        <v>149</v>
      </c>
      <c r="F196" s="315" t="s">
        <v>150</v>
      </c>
      <c r="G196" s="355">
        <v>5</v>
      </c>
      <c r="H196" s="315" t="s">
        <v>144</v>
      </c>
      <c r="I196" s="329">
        <v>0.5</v>
      </c>
      <c r="J196" s="329">
        <f>4.5*I196</f>
        <v>2.25</v>
      </c>
      <c r="K196" s="330">
        <f>9*I196</f>
        <v>4.5</v>
      </c>
      <c r="L196" s="338">
        <f t="shared" si="26"/>
        <v>1.5</v>
      </c>
      <c r="M196" s="339">
        <f t="shared" si="27"/>
        <v>3</v>
      </c>
      <c r="N196" s="310">
        <v>0</v>
      </c>
      <c r="O196" s="333">
        <v>0</v>
      </c>
      <c r="P196" s="334">
        <v>0</v>
      </c>
      <c r="Q196" s="552">
        <v>24</v>
      </c>
      <c r="R196" s="543">
        <v>1</v>
      </c>
      <c r="S196" s="544">
        <v>2</v>
      </c>
      <c r="T196" s="356">
        <f t="shared" si="28"/>
        <v>11.25</v>
      </c>
      <c r="U196" s="336">
        <f t="shared" si="29"/>
        <v>0</v>
      </c>
      <c r="V196" s="334">
        <f t="shared" si="30"/>
        <v>11.25</v>
      </c>
      <c r="W196" s="357">
        <f t="shared" si="31"/>
        <v>11.25</v>
      </c>
    </row>
    <row r="197" spans="1:23" outlineLevel="2">
      <c r="A197" s="354" t="s">
        <v>217</v>
      </c>
      <c r="B197" s="315" t="s">
        <v>70</v>
      </c>
      <c r="C197" s="315" t="s">
        <v>14</v>
      </c>
      <c r="D197" s="315" t="s">
        <v>214</v>
      </c>
      <c r="E197" s="315" t="s">
        <v>215</v>
      </c>
      <c r="F197" s="315" t="s">
        <v>216</v>
      </c>
      <c r="G197" s="355">
        <v>5</v>
      </c>
      <c r="H197" s="315" t="s">
        <v>144</v>
      </c>
      <c r="I197" s="329">
        <v>0.5</v>
      </c>
      <c r="J197" s="329">
        <f>9*I197</f>
        <v>4.5</v>
      </c>
      <c r="K197" s="330">
        <f>4.5*I197</f>
        <v>2.25</v>
      </c>
      <c r="L197" s="338">
        <f t="shared" si="26"/>
        <v>3</v>
      </c>
      <c r="M197" s="339">
        <f t="shared" si="27"/>
        <v>1.5</v>
      </c>
      <c r="N197" s="310">
        <v>0</v>
      </c>
      <c r="O197" s="333">
        <v>0</v>
      </c>
      <c r="P197" s="334">
        <v>0</v>
      </c>
      <c r="Q197" s="552">
        <v>24</v>
      </c>
      <c r="R197" s="543">
        <v>1</v>
      </c>
      <c r="S197" s="544">
        <v>2</v>
      </c>
      <c r="T197" s="356">
        <f t="shared" si="28"/>
        <v>9</v>
      </c>
      <c r="U197" s="336">
        <f t="shared" si="29"/>
        <v>0</v>
      </c>
      <c r="V197" s="334">
        <f t="shared" si="30"/>
        <v>9</v>
      </c>
      <c r="W197" s="357">
        <f t="shared" si="31"/>
        <v>9</v>
      </c>
    </row>
    <row r="198" spans="1:23" outlineLevel="2">
      <c r="A198" s="354" t="s">
        <v>217</v>
      </c>
      <c r="B198" s="315" t="s">
        <v>70</v>
      </c>
      <c r="C198" s="315" t="s">
        <v>18</v>
      </c>
      <c r="D198" s="315" t="s">
        <v>151</v>
      </c>
      <c r="E198" s="315" t="s">
        <v>152</v>
      </c>
      <c r="F198" s="315" t="s">
        <v>153</v>
      </c>
      <c r="G198" s="355">
        <v>15</v>
      </c>
      <c r="H198" s="315" t="s">
        <v>7</v>
      </c>
      <c r="I198" s="329">
        <v>1</v>
      </c>
      <c r="J198" s="329">
        <f>$Y$38</f>
        <v>1.3149999999999999</v>
      </c>
      <c r="K198" s="330">
        <v>0</v>
      </c>
      <c r="L198" s="338">
        <f t="shared" si="26"/>
        <v>0.29222222222222222</v>
      </c>
      <c r="M198" s="339">
        <f t="shared" si="27"/>
        <v>0</v>
      </c>
      <c r="N198" s="552">
        <v>5</v>
      </c>
      <c r="O198" s="545">
        <f>N198</f>
        <v>5</v>
      </c>
      <c r="P198" s="544">
        <v>0</v>
      </c>
      <c r="Q198" s="552">
        <v>0</v>
      </c>
      <c r="R198" s="545">
        <f>Q198</f>
        <v>0</v>
      </c>
      <c r="S198" s="544">
        <v>0</v>
      </c>
      <c r="T198" s="356">
        <f t="shared" si="28"/>
        <v>6.5749999999999993</v>
      </c>
      <c r="U198" s="336">
        <f t="shared" si="29"/>
        <v>6.5749999999999993</v>
      </c>
      <c r="V198" s="334">
        <f t="shared" si="30"/>
        <v>0</v>
      </c>
      <c r="W198" s="357">
        <f t="shared" si="31"/>
        <v>6.5749999999999993</v>
      </c>
    </row>
    <row r="199" spans="1:23" outlineLevel="2">
      <c r="A199" s="354" t="s">
        <v>217</v>
      </c>
      <c r="B199" s="315" t="s">
        <v>70</v>
      </c>
      <c r="C199" s="315" t="s">
        <v>43</v>
      </c>
      <c r="D199" s="315" t="s">
        <v>261</v>
      </c>
      <c r="E199" s="315" t="s">
        <v>262</v>
      </c>
      <c r="F199" s="315" t="s">
        <v>263</v>
      </c>
      <c r="G199" s="355">
        <v>5</v>
      </c>
      <c r="H199" s="315" t="s">
        <v>28</v>
      </c>
      <c r="I199" s="329">
        <v>1</v>
      </c>
      <c r="J199" s="329">
        <v>9</v>
      </c>
      <c r="K199" s="330">
        <v>4.5</v>
      </c>
      <c r="L199" s="338">
        <f t="shared" si="26"/>
        <v>6</v>
      </c>
      <c r="M199" s="339">
        <f t="shared" si="27"/>
        <v>3</v>
      </c>
      <c r="N199" s="552">
        <v>20</v>
      </c>
      <c r="O199" s="543">
        <v>1</v>
      </c>
      <c r="P199" s="544">
        <v>1</v>
      </c>
      <c r="Q199" s="310">
        <v>0</v>
      </c>
      <c r="R199" s="333">
        <v>0</v>
      </c>
      <c r="S199" s="334">
        <v>0</v>
      </c>
      <c r="T199" s="356">
        <f t="shared" si="28"/>
        <v>13.5</v>
      </c>
      <c r="U199" s="336">
        <f t="shared" si="29"/>
        <v>13.5</v>
      </c>
      <c r="V199" s="334">
        <f t="shared" si="30"/>
        <v>0</v>
      </c>
      <c r="W199" s="357">
        <f t="shared" si="31"/>
        <v>13.5</v>
      </c>
    </row>
    <row r="200" spans="1:23" outlineLevel="2">
      <c r="A200" s="326" t="s">
        <v>217</v>
      </c>
      <c r="B200" s="315" t="s">
        <v>70</v>
      </c>
      <c r="C200" s="361" t="s">
        <v>18</v>
      </c>
      <c r="D200" s="361" t="s">
        <v>604</v>
      </c>
      <c r="E200" s="315" t="s">
        <v>602</v>
      </c>
      <c r="F200" s="315" t="s">
        <v>603</v>
      </c>
      <c r="G200" s="355">
        <v>5</v>
      </c>
      <c r="H200" s="315" t="s">
        <v>28</v>
      </c>
      <c r="I200" s="329">
        <v>0.25</v>
      </c>
      <c r="J200" s="537">
        <f>(4.5+$Y$34)*I200</f>
        <v>2.25</v>
      </c>
      <c r="K200" s="330">
        <f>4.5*I200</f>
        <v>1.125</v>
      </c>
      <c r="L200" s="338">
        <f t="shared" si="26"/>
        <v>1.5</v>
      </c>
      <c r="M200" s="339">
        <f t="shared" si="27"/>
        <v>0.75</v>
      </c>
      <c r="N200" s="552">
        <v>12</v>
      </c>
      <c r="O200" s="543">
        <v>1</v>
      </c>
      <c r="P200" s="544">
        <v>1</v>
      </c>
      <c r="Q200" s="310">
        <v>0</v>
      </c>
      <c r="R200" s="333">
        <f>Q200</f>
        <v>0</v>
      </c>
      <c r="S200" s="334">
        <v>0</v>
      </c>
      <c r="T200" s="356">
        <f t="shared" si="28"/>
        <v>3.375</v>
      </c>
      <c r="U200" s="336">
        <f t="shared" si="29"/>
        <v>3.375</v>
      </c>
      <c r="V200" s="334">
        <f t="shared" si="30"/>
        <v>0</v>
      </c>
      <c r="W200" s="357">
        <f t="shared" si="31"/>
        <v>3.375</v>
      </c>
    </row>
    <row r="201" spans="1:23" outlineLevel="2">
      <c r="A201" s="576" t="s">
        <v>217</v>
      </c>
      <c r="B201" s="315" t="s">
        <v>70</v>
      </c>
      <c r="C201" s="361" t="s">
        <v>18</v>
      </c>
      <c r="D201" s="608" t="s">
        <v>908</v>
      </c>
      <c r="E201" s="608" t="s">
        <v>946</v>
      </c>
      <c r="F201" s="608" t="s">
        <v>947</v>
      </c>
      <c r="G201" s="355">
        <v>5</v>
      </c>
      <c r="H201" s="315" t="s">
        <v>28</v>
      </c>
      <c r="I201" s="575">
        <v>1</v>
      </c>
      <c r="J201" s="537">
        <f>(4.5+$Y$34)*I201</f>
        <v>9</v>
      </c>
      <c r="K201" s="330">
        <f>4.5*I201</f>
        <v>4.5</v>
      </c>
      <c r="L201" s="338">
        <f t="shared" si="26"/>
        <v>6</v>
      </c>
      <c r="M201" s="339">
        <f t="shared" si="27"/>
        <v>3</v>
      </c>
      <c r="N201" s="552">
        <v>12</v>
      </c>
      <c r="O201" s="543">
        <v>1</v>
      </c>
      <c r="P201" s="544">
        <v>1</v>
      </c>
      <c r="Q201" s="310">
        <v>0</v>
      </c>
      <c r="R201" s="333">
        <f>Q201</f>
        <v>0</v>
      </c>
      <c r="S201" s="334">
        <v>0</v>
      </c>
      <c r="T201" s="356">
        <f t="shared" si="28"/>
        <v>13.5</v>
      </c>
      <c r="U201" s="336">
        <f t="shared" si="29"/>
        <v>13.5</v>
      </c>
      <c r="V201" s="334">
        <f t="shared" si="30"/>
        <v>0</v>
      </c>
      <c r="W201" s="357">
        <f t="shared" si="31"/>
        <v>13.5</v>
      </c>
    </row>
    <row r="202" spans="1:23" outlineLevel="2">
      <c r="A202" s="576" t="s">
        <v>217</v>
      </c>
      <c r="B202" s="315" t="s">
        <v>70</v>
      </c>
      <c r="C202" s="361" t="s">
        <v>18</v>
      </c>
      <c r="D202" s="608" t="s">
        <v>908</v>
      </c>
      <c r="E202" s="608" t="s">
        <v>949</v>
      </c>
      <c r="F202" s="608" t="s">
        <v>948</v>
      </c>
      <c r="G202" s="355">
        <v>5</v>
      </c>
      <c r="H202" s="315" t="s">
        <v>28</v>
      </c>
      <c r="I202" s="575">
        <v>0</v>
      </c>
      <c r="J202" s="537">
        <f>(4.5+$Y$34)*I202</f>
        <v>0</v>
      </c>
      <c r="K202" s="330">
        <f>4.5*I202</f>
        <v>0</v>
      </c>
      <c r="L202" s="338">
        <f t="shared" si="26"/>
        <v>0</v>
      </c>
      <c r="M202" s="339">
        <f t="shared" si="27"/>
        <v>0</v>
      </c>
      <c r="N202" s="552">
        <v>12</v>
      </c>
      <c r="O202" s="543">
        <v>1</v>
      </c>
      <c r="P202" s="544">
        <v>1</v>
      </c>
      <c r="Q202" s="310">
        <v>0</v>
      </c>
      <c r="R202" s="333">
        <f>Q202</f>
        <v>0</v>
      </c>
      <c r="S202" s="334">
        <v>0</v>
      </c>
      <c r="T202" s="356">
        <f t="shared" si="28"/>
        <v>0</v>
      </c>
      <c r="U202" s="336">
        <f t="shared" si="29"/>
        <v>0</v>
      </c>
      <c r="V202" s="334">
        <f t="shared" si="30"/>
        <v>0</v>
      </c>
      <c r="W202" s="357">
        <f t="shared" si="31"/>
        <v>0</v>
      </c>
    </row>
    <row r="203" spans="1:23" outlineLevel="1">
      <c r="A203" s="576"/>
      <c r="B203" s="662" t="s">
        <v>1058</v>
      </c>
      <c r="C203" s="361"/>
      <c r="D203" s="608"/>
      <c r="E203" s="608"/>
      <c r="F203" s="608"/>
      <c r="G203" s="355"/>
      <c r="H203" s="315"/>
      <c r="I203" s="575"/>
      <c r="J203" s="537"/>
      <c r="K203" s="330"/>
      <c r="L203" s="338"/>
      <c r="M203" s="339"/>
      <c r="N203" s="552"/>
      <c r="O203" s="543"/>
      <c r="P203" s="544"/>
      <c r="Q203" s="310"/>
      <c r="R203" s="333"/>
      <c r="S203" s="334"/>
      <c r="T203" s="356"/>
      <c r="U203" s="336"/>
      <c r="V203" s="334"/>
      <c r="W203" s="357">
        <f>SUBTOTAL(9,W193:W202)</f>
        <v>117.95</v>
      </c>
    </row>
    <row r="204" spans="1:23" outlineLevel="2">
      <c r="A204" s="326" t="s">
        <v>264</v>
      </c>
      <c r="B204" s="315" t="s">
        <v>564</v>
      </c>
      <c r="C204" s="361" t="s">
        <v>14</v>
      </c>
      <c r="D204" s="314" t="s">
        <v>623</v>
      </c>
      <c r="E204" s="315" t="s">
        <v>152</v>
      </c>
      <c r="F204" s="316" t="s">
        <v>153</v>
      </c>
      <c r="G204" s="355">
        <v>15</v>
      </c>
      <c r="H204" s="315" t="s">
        <v>144</v>
      </c>
      <c r="I204" s="329">
        <v>1</v>
      </c>
      <c r="J204" s="329">
        <f>$Y$3</f>
        <v>1.3149999999999999</v>
      </c>
      <c r="K204" s="330">
        <v>0</v>
      </c>
      <c r="L204" s="338">
        <f t="shared" ref="L204:L231" si="32">J204*10/3/G204</f>
        <v>0.29222222222222222</v>
      </c>
      <c r="M204" s="339">
        <f t="shared" ref="M204:M231" si="33">K204*10/3/G204</f>
        <v>0</v>
      </c>
      <c r="N204" s="552">
        <v>0</v>
      </c>
      <c r="O204" s="545">
        <f>N204</f>
        <v>0</v>
      </c>
      <c r="P204" s="544">
        <v>0</v>
      </c>
      <c r="Q204" s="552">
        <v>5</v>
      </c>
      <c r="R204" s="545">
        <f>Q204</f>
        <v>5</v>
      </c>
      <c r="S204" s="544">
        <v>0</v>
      </c>
      <c r="T204" s="356">
        <f t="shared" ref="T204:T231" si="34">J204*(O204+R204)+K204*(P204+S204)</f>
        <v>6.5749999999999993</v>
      </c>
      <c r="U204" s="336">
        <f t="shared" ref="U204:U231" si="35">J204*O204+K204*P204</f>
        <v>0</v>
      </c>
      <c r="V204" s="334">
        <f t="shared" ref="V204:V231" si="36">J204*R204+K204*S204</f>
        <v>6.5749999999999993</v>
      </c>
      <c r="W204" s="357">
        <f t="shared" ref="W204:W231" si="37">T204</f>
        <v>6.5749999999999993</v>
      </c>
    </row>
    <row r="205" spans="1:23" outlineLevel="1">
      <c r="A205" s="326"/>
      <c r="B205" s="662" t="s">
        <v>1055</v>
      </c>
      <c r="C205" s="361"/>
      <c r="D205" s="314"/>
      <c r="E205" s="315"/>
      <c r="F205" s="316"/>
      <c r="G205" s="355"/>
      <c r="H205" s="315"/>
      <c r="I205" s="329"/>
      <c r="J205" s="329"/>
      <c r="K205" s="330"/>
      <c r="L205" s="338"/>
      <c r="M205" s="339"/>
      <c r="N205" s="552"/>
      <c r="O205" s="545"/>
      <c r="P205" s="544"/>
      <c r="Q205" s="552"/>
      <c r="R205" s="545"/>
      <c r="S205" s="544"/>
      <c r="T205" s="356"/>
      <c r="U205" s="336"/>
      <c r="V205" s="334"/>
      <c r="W205" s="357">
        <f>SUBTOTAL(9,W204:W204)</f>
        <v>6.5749999999999993</v>
      </c>
    </row>
    <row r="206" spans="1:23" outlineLevel="2">
      <c r="A206" s="354" t="s">
        <v>264</v>
      </c>
      <c r="B206" s="315" t="s">
        <v>9</v>
      </c>
      <c r="C206" s="315" t="s">
        <v>18</v>
      </c>
      <c r="D206" s="315" t="s">
        <v>84</v>
      </c>
      <c r="E206" s="315" t="s">
        <v>85</v>
      </c>
      <c r="F206" s="315" t="s">
        <v>86</v>
      </c>
      <c r="G206" s="355">
        <v>6</v>
      </c>
      <c r="H206" s="315" t="s">
        <v>13</v>
      </c>
      <c r="I206" s="329">
        <v>0.15</v>
      </c>
      <c r="J206" s="329">
        <f>9*I206</f>
        <v>1.3499999999999999</v>
      </c>
      <c r="K206" s="330">
        <f>9*I206</f>
        <v>1.3499999999999999</v>
      </c>
      <c r="L206" s="338">
        <f t="shared" si="32"/>
        <v>0.74999999999999989</v>
      </c>
      <c r="M206" s="339">
        <f t="shared" si="33"/>
        <v>0.74999999999999989</v>
      </c>
      <c r="N206" s="552">
        <v>100</v>
      </c>
      <c r="O206" s="543">
        <v>2</v>
      </c>
      <c r="P206" s="544">
        <v>5</v>
      </c>
      <c r="Q206" s="310">
        <v>0</v>
      </c>
      <c r="R206" s="333">
        <v>0</v>
      </c>
      <c r="S206" s="334">
        <v>0</v>
      </c>
      <c r="T206" s="356">
        <f t="shared" si="34"/>
        <v>9.4499999999999993</v>
      </c>
      <c r="U206" s="336">
        <f t="shared" si="35"/>
        <v>9.4499999999999993</v>
      </c>
      <c r="V206" s="334">
        <f t="shared" si="36"/>
        <v>0</v>
      </c>
      <c r="W206" s="357">
        <f t="shared" si="37"/>
        <v>9.4499999999999993</v>
      </c>
    </row>
    <row r="207" spans="1:23" outlineLevel="2">
      <c r="A207" s="354" t="s">
        <v>264</v>
      </c>
      <c r="B207" s="315" t="s">
        <v>9</v>
      </c>
      <c r="C207" s="315" t="s">
        <v>18</v>
      </c>
      <c r="D207" s="315" t="s">
        <v>278</v>
      </c>
      <c r="E207" s="315" t="s">
        <v>279</v>
      </c>
      <c r="F207" s="315" t="s">
        <v>280</v>
      </c>
      <c r="G207" s="355">
        <v>6</v>
      </c>
      <c r="H207" s="315" t="s">
        <v>13</v>
      </c>
      <c r="I207" s="329">
        <v>0.8</v>
      </c>
      <c r="J207" s="329">
        <f>13.5*I207</f>
        <v>10.8</v>
      </c>
      <c r="K207" s="330">
        <f>4.5*I207</f>
        <v>3.6</v>
      </c>
      <c r="L207" s="338">
        <f t="shared" si="32"/>
        <v>6</v>
      </c>
      <c r="M207" s="339">
        <f t="shared" si="33"/>
        <v>2</v>
      </c>
      <c r="N207" s="559">
        <v>105</v>
      </c>
      <c r="O207" s="543">
        <v>2</v>
      </c>
      <c r="P207" s="561">
        <v>7</v>
      </c>
      <c r="Q207" s="310">
        <v>0</v>
      </c>
      <c r="R207" s="333">
        <v>0</v>
      </c>
      <c r="S207" s="334">
        <v>0</v>
      </c>
      <c r="T207" s="356">
        <f t="shared" si="34"/>
        <v>46.8</v>
      </c>
      <c r="U207" s="336">
        <f t="shared" si="35"/>
        <v>46.8</v>
      </c>
      <c r="V207" s="334">
        <f t="shared" si="36"/>
        <v>0</v>
      </c>
      <c r="W207" s="357">
        <f t="shared" si="37"/>
        <v>46.8</v>
      </c>
    </row>
    <row r="208" spans="1:23" outlineLevel="2">
      <c r="A208" s="354" t="s">
        <v>264</v>
      </c>
      <c r="B208" s="315" t="s">
        <v>9</v>
      </c>
      <c r="C208" s="315" t="s">
        <v>56</v>
      </c>
      <c r="D208" s="315" t="s">
        <v>281</v>
      </c>
      <c r="E208" s="315" t="s">
        <v>282</v>
      </c>
      <c r="F208" s="315" t="s">
        <v>283</v>
      </c>
      <c r="G208" s="355">
        <v>6</v>
      </c>
      <c r="H208" s="315" t="s">
        <v>13</v>
      </c>
      <c r="I208" s="329">
        <v>0.2</v>
      </c>
      <c r="J208" s="329">
        <f>9*I208</f>
        <v>1.8</v>
      </c>
      <c r="K208" s="330">
        <f>9*I208</f>
        <v>1.8</v>
      </c>
      <c r="L208" s="338">
        <f t="shared" si="32"/>
        <v>1</v>
      </c>
      <c r="M208" s="339">
        <f t="shared" si="33"/>
        <v>1</v>
      </c>
      <c r="N208" s="310">
        <v>0</v>
      </c>
      <c r="O208" s="333">
        <v>0</v>
      </c>
      <c r="P208" s="334">
        <v>0</v>
      </c>
      <c r="Q208" s="552">
        <v>100</v>
      </c>
      <c r="R208" s="543">
        <v>2</v>
      </c>
      <c r="S208" s="544">
        <v>5</v>
      </c>
      <c r="T208" s="356">
        <f t="shared" si="34"/>
        <v>12.6</v>
      </c>
      <c r="U208" s="336">
        <f t="shared" si="35"/>
        <v>0</v>
      </c>
      <c r="V208" s="334">
        <f t="shared" si="36"/>
        <v>12.6</v>
      </c>
      <c r="W208" s="357">
        <f t="shared" si="37"/>
        <v>12.6</v>
      </c>
    </row>
    <row r="209" spans="1:27" outlineLevel="2">
      <c r="A209" s="354" t="s">
        <v>264</v>
      </c>
      <c r="B209" s="315" t="s">
        <v>9</v>
      </c>
      <c r="C209" s="315" t="s">
        <v>22</v>
      </c>
      <c r="D209" s="315" t="s">
        <v>284</v>
      </c>
      <c r="E209" s="315" t="s">
        <v>285</v>
      </c>
      <c r="F209" s="315" t="s">
        <v>286</v>
      </c>
      <c r="G209" s="355">
        <v>6</v>
      </c>
      <c r="H209" s="315" t="s">
        <v>13</v>
      </c>
      <c r="I209" s="329">
        <f>1/3</f>
        <v>0.33333333333333331</v>
      </c>
      <c r="J209" s="329">
        <f>9*I209</f>
        <v>3</v>
      </c>
      <c r="K209" s="330">
        <f>9*I209</f>
        <v>3</v>
      </c>
      <c r="L209" s="338">
        <f t="shared" si="32"/>
        <v>1.6666666666666667</v>
      </c>
      <c r="M209" s="339">
        <f t="shared" si="33"/>
        <v>1.6666666666666667</v>
      </c>
      <c r="N209" s="559">
        <v>100</v>
      </c>
      <c r="O209" s="543">
        <v>2</v>
      </c>
      <c r="P209" s="561">
        <v>5</v>
      </c>
      <c r="Q209" s="310">
        <v>0</v>
      </c>
      <c r="R209" s="333">
        <v>0</v>
      </c>
      <c r="S209" s="334">
        <v>0</v>
      </c>
      <c r="T209" s="356">
        <f t="shared" si="34"/>
        <v>21</v>
      </c>
      <c r="U209" s="336">
        <f t="shared" si="35"/>
        <v>21</v>
      </c>
      <c r="V209" s="334">
        <f t="shared" si="36"/>
        <v>0</v>
      </c>
      <c r="W209" s="357">
        <f t="shared" si="37"/>
        <v>21</v>
      </c>
    </row>
    <row r="210" spans="1:27" outlineLevel="2">
      <c r="A210" s="354" t="s">
        <v>264</v>
      </c>
      <c r="B210" s="315" t="s">
        <v>9</v>
      </c>
      <c r="C210" s="315" t="s">
        <v>38</v>
      </c>
      <c r="D210" s="315" t="s">
        <v>287</v>
      </c>
      <c r="E210" s="315" t="s">
        <v>288</v>
      </c>
      <c r="F210" s="315" t="s">
        <v>289</v>
      </c>
      <c r="G210" s="355">
        <v>6</v>
      </c>
      <c r="H210" s="315" t="s">
        <v>13</v>
      </c>
      <c r="I210" s="329">
        <v>1</v>
      </c>
      <c r="J210" s="329">
        <v>13.5</v>
      </c>
      <c r="K210" s="330">
        <v>4.5</v>
      </c>
      <c r="L210" s="338">
        <f t="shared" si="32"/>
        <v>7.5</v>
      </c>
      <c r="M210" s="339">
        <f t="shared" si="33"/>
        <v>2.5</v>
      </c>
      <c r="N210" s="310">
        <v>0</v>
      </c>
      <c r="O210" s="333">
        <v>0</v>
      </c>
      <c r="P210" s="334">
        <v>0</v>
      </c>
      <c r="Q210" s="677">
        <v>102</v>
      </c>
      <c r="R210" s="673">
        <v>2</v>
      </c>
      <c r="S210" s="674">
        <v>6</v>
      </c>
      <c r="T210" s="356">
        <f t="shared" si="34"/>
        <v>54</v>
      </c>
      <c r="U210" s="336">
        <f t="shared" si="35"/>
        <v>0</v>
      </c>
      <c r="V210" s="334">
        <f t="shared" si="36"/>
        <v>54</v>
      </c>
      <c r="W210" s="357">
        <f t="shared" si="37"/>
        <v>54</v>
      </c>
    </row>
    <row r="211" spans="1:27" outlineLevel="2">
      <c r="A211" s="354" t="s">
        <v>264</v>
      </c>
      <c r="B211" s="315" t="s">
        <v>9</v>
      </c>
      <c r="C211" s="315" t="s">
        <v>38</v>
      </c>
      <c r="D211" s="315" t="s">
        <v>87</v>
      </c>
      <c r="E211" s="315" t="s">
        <v>88</v>
      </c>
      <c r="F211" s="315" t="s">
        <v>89</v>
      </c>
      <c r="G211" s="355">
        <v>6</v>
      </c>
      <c r="H211" s="315" t="s">
        <v>13</v>
      </c>
      <c r="I211" s="329">
        <v>0.25</v>
      </c>
      <c r="J211" s="329">
        <f>9*I211</f>
        <v>2.25</v>
      </c>
      <c r="K211" s="330">
        <f>9*I211</f>
        <v>2.25</v>
      </c>
      <c r="L211" s="338">
        <f t="shared" si="32"/>
        <v>1.25</v>
      </c>
      <c r="M211" s="339">
        <f t="shared" si="33"/>
        <v>1.25</v>
      </c>
      <c r="N211" s="310">
        <v>0</v>
      </c>
      <c r="O211" s="333">
        <v>0</v>
      </c>
      <c r="P211" s="334">
        <v>0</v>
      </c>
      <c r="Q211" s="552">
        <v>100</v>
      </c>
      <c r="R211" s="543">
        <v>2</v>
      </c>
      <c r="S211" s="544">
        <v>5</v>
      </c>
      <c r="T211" s="356">
        <f t="shared" si="34"/>
        <v>15.75</v>
      </c>
      <c r="U211" s="336">
        <f t="shared" si="35"/>
        <v>0</v>
      </c>
      <c r="V211" s="334">
        <f t="shared" si="36"/>
        <v>15.75</v>
      </c>
      <c r="W211" s="357">
        <f t="shared" si="37"/>
        <v>15.75</v>
      </c>
    </row>
    <row r="212" spans="1:27" outlineLevel="2">
      <c r="A212" s="326" t="s">
        <v>264</v>
      </c>
      <c r="B212" s="315" t="s">
        <v>9</v>
      </c>
      <c r="C212" s="315" t="s">
        <v>8</v>
      </c>
      <c r="D212" s="315" t="s">
        <v>23</v>
      </c>
      <c r="E212" s="315" t="s">
        <v>5</v>
      </c>
      <c r="F212" s="315" t="s">
        <v>6</v>
      </c>
      <c r="G212" s="355">
        <v>24</v>
      </c>
      <c r="H212" s="315" t="s">
        <v>7</v>
      </c>
      <c r="I212" s="329">
        <v>1</v>
      </c>
      <c r="J212" s="329">
        <f>$Y$33</f>
        <v>1.3149999999999999</v>
      </c>
      <c r="K212" s="330">
        <v>0</v>
      </c>
      <c r="L212" s="338">
        <f t="shared" si="32"/>
        <v>0.18263888888888888</v>
      </c>
      <c r="M212" s="339">
        <f t="shared" si="33"/>
        <v>0</v>
      </c>
      <c r="N212" s="552">
        <v>3</v>
      </c>
      <c r="O212" s="545">
        <f>N212</f>
        <v>3</v>
      </c>
      <c r="P212" s="544">
        <v>0</v>
      </c>
      <c r="Q212" s="552">
        <v>3</v>
      </c>
      <c r="R212" s="545">
        <f>Q212</f>
        <v>3</v>
      </c>
      <c r="S212" s="544">
        <v>0</v>
      </c>
      <c r="T212" s="356">
        <f t="shared" si="34"/>
        <v>7.89</v>
      </c>
      <c r="U212" s="336">
        <f t="shared" si="35"/>
        <v>3.9449999999999998</v>
      </c>
      <c r="V212" s="334">
        <f t="shared" si="36"/>
        <v>3.9449999999999998</v>
      </c>
      <c r="W212" s="357">
        <f t="shared" si="37"/>
        <v>7.89</v>
      </c>
    </row>
    <row r="213" spans="1:27" outlineLevel="1">
      <c r="A213" s="326"/>
      <c r="B213" s="662" t="s">
        <v>1059</v>
      </c>
      <c r="C213" s="315"/>
      <c r="D213" s="315"/>
      <c r="E213" s="315"/>
      <c r="F213" s="315"/>
      <c r="G213" s="355"/>
      <c r="H213" s="315"/>
      <c r="I213" s="329"/>
      <c r="J213" s="329"/>
      <c r="K213" s="330"/>
      <c r="L213" s="338"/>
      <c r="M213" s="339"/>
      <c r="N213" s="552"/>
      <c r="O213" s="545"/>
      <c r="P213" s="544"/>
      <c r="Q213" s="552"/>
      <c r="R213" s="545"/>
      <c r="S213" s="544"/>
      <c r="T213" s="356"/>
      <c r="U213" s="336"/>
      <c r="V213" s="334"/>
      <c r="W213" s="357">
        <f>SUBTOTAL(9,W206:W212)</f>
        <v>167.48999999999998</v>
      </c>
    </row>
    <row r="214" spans="1:27" outlineLevel="2">
      <c r="A214" s="354" t="s">
        <v>264</v>
      </c>
      <c r="B214" s="315" t="s">
        <v>75</v>
      </c>
      <c r="C214" s="315" t="s">
        <v>56</v>
      </c>
      <c r="D214" s="315" t="s">
        <v>265</v>
      </c>
      <c r="E214" s="315" t="s">
        <v>266</v>
      </c>
      <c r="F214" s="315" t="s">
        <v>267</v>
      </c>
      <c r="G214" s="355">
        <v>6</v>
      </c>
      <c r="H214" s="315" t="s">
        <v>79</v>
      </c>
      <c r="I214" s="329">
        <v>1</v>
      </c>
      <c r="J214" s="329">
        <v>15.75</v>
      </c>
      <c r="K214" s="330">
        <v>2.25</v>
      </c>
      <c r="L214" s="338">
        <f t="shared" si="32"/>
        <v>8.75</v>
      </c>
      <c r="M214" s="339">
        <f t="shared" si="33"/>
        <v>1.25</v>
      </c>
      <c r="N214" s="310">
        <v>0</v>
      </c>
      <c r="O214" s="333">
        <v>0</v>
      </c>
      <c r="P214" s="334">
        <v>0</v>
      </c>
      <c r="Q214" s="552">
        <v>40</v>
      </c>
      <c r="R214" s="543">
        <v>0.75</v>
      </c>
      <c r="S214" s="544">
        <v>2</v>
      </c>
      <c r="T214" s="356">
        <f t="shared" si="34"/>
        <v>16.3125</v>
      </c>
      <c r="U214" s="336">
        <f t="shared" si="35"/>
        <v>0</v>
      </c>
      <c r="V214" s="334">
        <f t="shared" si="36"/>
        <v>16.3125</v>
      </c>
      <c r="W214" s="357">
        <f t="shared" si="37"/>
        <v>16.3125</v>
      </c>
      <c r="Y214" s="47"/>
      <c r="Z214" s="69"/>
      <c r="AA214" s="70"/>
    </row>
    <row r="215" spans="1:27" outlineLevel="1">
      <c r="A215" s="354"/>
      <c r="B215" s="662" t="s">
        <v>1060</v>
      </c>
      <c r="C215" s="315"/>
      <c r="D215" s="315"/>
      <c r="E215" s="315"/>
      <c r="F215" s="315"/>
      <c r="G215" s="355"/>
      <c r="H215" s="315"/>
      <c r="I215" s="329"/>
      <c r="J215" s="329"/>
      <c r="K215" s="330"/>
      <c r="L215" s="338"/>
      <c r="M215" s="339"/>
      <c r="N215" s="310"/>
      <c r="O215" s="333"/>
      <c r="P215" s="334"/>
      <c r="Q215" s="552"/>
      <c r="R215" s="543"/>
      <c r="S215" s="544"/>
      <c r="T215" s="356"/>
      <c r="U215" s="336"/>
      <c r="V215" s="334"/>
      <c r="W215" s="357">
        <f>SUBTOTAL(9,W214:W214)</f>
        <v>16.3125</v>
      </c>
      <c r="Y215" s="47"/>
      <c r="Z215" s="69"/>
      <c r="AA215" s="70"/>
    </row>
    <row r="216" spans="1:27" outlineLevel="2">
      <c r="A216" s="354" t="s">
        <v>264</v>
      </c>
      <c r="B216" s="315" t="s">
        <v>80</v>
      </c>
      <c r="C216" s="315" t="s">
        <v>56</v>
      </c>
      <c r="D216" s="315" t="s">
        <v>265</v>
      </c>
      <c r="E216" s="315" t="s">
        <v>266</v>
      </c>
      <c r="F216" s="315" t="s">
        <v>267</v>
      </c>
      <c r="G216" s="355">
        <v>6</v>
      </c>
      <c r="H216" s="315" t="s">
        <v>79</v>
      </c>
      <c r="I216" s="329">
        <v>1</v>
      </c>
      <c r="J216" s="329">
        <v>15.75</v>
      </c>
      <c r="K216" s="330">
        <v>2.25</v>
      </c>
      <c r="L216" s="338">
        <f t="shared" si="32"/>
        <v>8.75</v>
      </c>
      <c r="M216" s="339">
        <f t="shared" si="33"/>
        <v>1.25</v>
      </c>
      <c r="N216" s="310">
        <v>0</v>
      </c>
      <c r="O216" s="333">
        <v>0</v>
      </c>
      <c r="P216" s="334">
        <v>0</v>
      </c>
      <c r="Q216" s="552">
        <v>40</v>
      </c>
      <c r="R216" s="543">
        <v>0.75</v>
      </c>
      <c r="S216" s="544">
        <v>2</v>
      </c>
      <c r="T216" s="356">
        <f t="shared" si="34"/>
        <v>16.3125</v>
      </c>
      <c r="U216" s="336">
        <f t="shared" si="35"/>
        <v>0</v>
      </c>
      <c r="V216" s="334">
        <f t="shared" si="36"/>
        <v>16.3125</v>
      </c>
      <c r="W216" s="357">
        <f t="shared" si="37"/>
        <v>16.3125</v>
      </c>
    </row>
    <row r="217" spans="1:27" outlineLevel="1">
      <c r="A217" s="354"/>
      <c r="B217" s="662" t="s">
        <v>1061</v>
      </c>
      <c r="C217" s="315"/>
      <c r="D217" s="315"/>
      <c r="E217" s="315"/>
      <c r="F217" s="315"/>
      <c r="G217" s="355"/>
      <c r="H217" s="315"/>
      <c r="I217" s="329"/>
      <c r="J217" s="329"/>
      <c r="K217" s="330"/>
      <c r="L217" s="338"/>
      <c r="M217" s="339"/>
      <c r="N217" s="310"/>
      <c r="O217" s="333"/>
      <c r="P217" s="334"/>
      <c r="Q217" s="552"/>
      <c r="R217" s="543"/>
      <c r="S217" s="544"/>
      <c r="T217" s="356"/>
      <c r="U217" s="336"/>
      <c r="V217" s="334"/>
      <c r="W217" s="357">
        <f>SUBTOTAL(9,W216:W216)</f>
        <v>16.3125</v>
      </c>
    </row>
    <row r="218" spans="1:27" outlineLevel="2">
      <c r="A218" s="354" t="s">
        <v>264</v>
      </c>
      <c r="B218" s="315" t="s">
        <v>3</v>
      </c>
      <c r="C218" s="315" t="s">
        <v>56</v>
      </c>
      <c r="D218" s="315" t="s">
        <v>265</v>
      </c>
      <c r="E218" s="315" t="s">
        <v>266</v>
      </c>
      <c r="F218" s="315" t="s">
        <v>267</v>
      </c>
      <c r="G218" s="355">
        <v>6</v>
      </c>
      <c r="H218" s="315" t="s">
        <v>79</v>
      </c>
      <c r="I218" s="329">
        <v>1</v>
      </c>
      <c r="J218" s="329">
        <v>15.75</v>
      </c>
      <c r="K218" s="330">
        <v>2.25</v>
      </c>
      <c r="L218" s="338">
        <f t="shared" si="32"/>
        <v>8.75</v>
      </c>
      <c r="M218" s="339">
        <f t="shared" si="33"/>
        <v>1.25</v>
      </c>
      <c r="N218" s="310">
        <v>0</v>
      </c>
      <c r="O218" s="333">
        <v>0</v>
      </c>
      <c r="P218" s="334">
        <v>0</v>
      </c>
      <c r="Q218" s="552">
        <v>80</v>
      </c>
      <c r="R218" s="543">
        <v>1.5</v>
      </c>
      <c r="S218" s="544">
        <v>4</v>
      </c>
      <c r="T218" s="356">
        <f t="shared" si="34"/>
        <v>32.625</v>
      </c>
      <c r="U218" s="336">
        <f t="shared" si="35"/>
        <v>0</v>
      </c>
      <c r="V218" s="334">
        <f t="shared" si="36"/>
        <v>32.625</v>
      </c>
      <c r="W218" s="357">
        <f t="shared" si="37"/>
        <v>32.625</v>
      </c>
      <c r="X218" s="591"/>
      <c r="Y218" s="591"/>
      <c r="Z218" s="592"/>
      <c r="AA218" s="593"/>
    </row>
    <row r="219" spans="1:27" outlineLevel="2">
      <c r="A219" s="354" t="s">
        <v>264</v>
      </c>
      <c r="B219" s="315" t="s">
        <v>3</v>
      </c>
      <c r="C219" s="315" t="s">
        <v>22</v>
      </c>
      <c r="D219" s="315" t="s">
        <v>268</v>
      </c>
      <c r="E219" s="315" t="s">
        <v>269</v>
      </c>
      <c r="F219" s="315" t="s">
        <v>270</v>
      </c>
      <c r="G219" s="355">
        <v>6</v>
      </c>
      <c r="H219" s="315" t="s">
        <v>13</v>
      </c>
      <c r="I219" s="329">
        <v>1</v>
      </c>
      <c r="J219" s="329">
        <v>15.75</v>
      </c>
      <c r="K219" s="330">
        <v>2.25</v>
      </c>
      <c r="L219" s="338">
        <f t="shared" si="32"/>
        <v>8.75</v>
      </c>
      <c r="M219" s="339">
        <f t="shared" si="33"/>
        <v>1.25</v>
      </c>
      <c r="N219" s="552">
        <v>100</v>
      </c>
      <c r="O219" s="543">
        <v>2</v>
      </c>
      <c r="P219" s="561">
        <v>5</v>
      </c>
      <c r="Q219" s="310">
        <v>0</v>
      </c>
      <c r="R219" s="333">
        <v>0</v>
      </c>
      <c r="S219" s="334">
        <v>0</v>
      </c>
      <c r="T219" s="356">
        <f t="shared" si="34"/>
        <v>42.75</v>
      </c>
      <c r="U219" s="336">
        <f t="shared" si="35"/>
        <v>42.75</v>
      </c>
      <c r="V219" s="334">
        <f t="shared" si="36"/>
        <v>0</v>
      </c>
      <c r="W219" s="357">
        <f t="shared" si="37"/>
        <v>42.75</v>
      </c>
    </row>
    <row r="220" spans="1:27" outlineLevel="2">
      <c r="A220" s="354" t="s">
        <v>264</v>
      </c>
      <c r="B220" s="315" t="s">
        <v>3</v>
      </c>
      <c r="C220" s="315" t="s">
        <v>38</v>
      </c>
      <c r="D220" s="315" t="s">
        <v>271</v>
      </c>
      <c r="E220" s="315" t="s">
        <v>272</v>
      </c>
      <c r="F220" s="315" t="s">
        <v>273</v>
      </c>
      <c r="G220" s="355">
        <v>6</v>
      </c>
      <c r="H220" s="315" t="s">
        <v>13</v>
      </c>
      <c r="I220" s="329">
        <v>1</v>
      </c>
      <c r="J220" s="329">
        <v>15.75</v>
      </c>
      <c r="K220" s="330">
        <v>2.25</v>
      </c>
      <c r="L220" s="338">
        <f t="shared" si="32"/>
        <v>8.75</v>
      </c>
      <c r="M220" s="339">
        <f t="shared" si="33"/>
        <v>1.25</v>
      </c>
      <c r="N220" s="310">
        <v>0</v>
      </c>
      <c r="O220" s="333">
        <v>0</v>
      </c>
      <c r="P220" s="334">
        <v>0</v>
      </c>
      <c r="Q220" s="677">
        <v>120</v>
      </c>
      <c r="R220" s="543">
        <v>2</v>
      </c>
      <c r="S220" s="674">
        <v>6</v>
      </c>
      <c r="T220" s="356">
        <f t="shared" si="34"/>
        <v>45</v>
      </c>
      <c r="U220" s="336">
        <f t="shared" si="35"/>
        <v>0</v>
      </c>
      <c r="V220" s="334">
        <f t="shared" si="36"/>
        <v>45</v>
      </c>
      <c r="W220" s="357">
        <f t="shared" si="37"/>
        <v>45</v>
      </c>
    </row>
    <row r="221" spans="1:27" outlineLevel="2">
      <c r="A221" s="354" t="s">
        <v>264</v>
      </c>
      <c r="B221" s="315" t="s">
        <v>3</v>
      </c>
      <c r="C221" s="315" t="s">
        <v>56</v>
      </c>
      <c r="D221" s="315" t="s">
        <v>274</v>
      </c>
      <c r="E221" s="315" t="s">
        <v>91</v>
      </c>
      <c r="F221" s="315" t="s">
        <v>92</v>
      </c>
      <c r="G221" s="355">
        <v>6</v>
      </c>
      <c r="H221" s="315" t="s">
        <v>13</v>
      </c>
      <c r="I221" s="329">
        <v>1</v>
      </c>
      <c r="J221" s="329">
        <v>13.5</v>
      </c>
      <c r="K221" s="330">
        <v>4.5</v>
      </c>
      <c r="L221" s="338">
        <f t="shared" si="32"/>
        <v>7.5</v>
      </c>
      <c r="M221" s="339">
        <f t="shared" si="33"/>
        <v>2.5</v>
      </c>
      <c r="N221" s="310">
        <v>0</v>
      </c>
      <c r="O221" s="333">
        <v>0</v>
      </c>
      <c r="P221" s="334">
        <v>0</v>
      </c>
      <c r="Q221" s="677">
        <v>75</v>
      </c>
      <c r="R221" s="543">
        <v>2</v>
      </c>
      <c r="S221" s="674">
        <v>5</v>
      </c>
      <c r="T221" s="356">
        <f t="shared" si="34"/>
        <v>49.5</v>
      </c>
      <c r="U221" s="336">
        <f t="shared" si="35"/>
        <v>0</v>
      </c>
      <c r="V221" s="334">
        <f t="shared" si="36"/>
        <v>49.5</v>
      </c>
      <c r="W221" s="357">
        <f t="shared" si="37"/>
        <v>49.5</v>
      </c>
    </row>
    <row r="222" spans="1:27" outlineLevel="2">
      <c r="A222" s="354" t="s">
        <v>264</v>
      </c>
      <c r="B222" s="315" t="s">
        <v>3</v>
      </c>
      <c r="C222" s="315" t="s">
        <v>38</v>
      </c>
      <c r="D222" s="315" t="s">
        <v>275</v>
      </c>
      <c r="E222" s="315" t="s">
        <v>276</v>
      </c>
      <c r="F222" s="315" t="s">
        <v>277</v>
      </c>
      <c r="G222" s="355">
        <v>6</v>
      </c>
      <c r="H222" s="315" t="s">
        <v>13</v>
      </c>
      <c r="I222" s="329">
        <f>1/3</f>
        <v>0.33333333333333331</v>
      </c>
      <c r="J222" s="329">
        <f>9*I222</f>
        <v>3</v>
      </c>
      <c r="K222" s="330">
        <f>9*I222</f>
        <v>3</v>
      </c>
      <c r="L222" s="338">
        <f t="shared" si="32"/>
        <v>1.6666666666666667</v>
      </c>
      <c r="M222" s="339">
        <f t="shared" si="33"/>
        <v>1.6666666666666667</v>
      </c>
      <c r="N222" s="310">
        <v>0</v>
      </c>
      <c r="O222" s="333">
        <v>0</v>
      </c>
      <c r="P222" s="334">
        <v>0</v>
      </c>
      <c r="Q222" s="552">
        <v>80</v>
      </c>
      <c r="R222" s="543">
        <v>2</v>
      </c>
      <c r="S222" s="544">
        <v>4</v>
      </c>
      <c r="T222" s="356">
        <f t="shared" si="34"/>
        <v>18</v>
      </c>
      <c r="U222" s="336">
        <f t="shared" si="35"/>
        <v>0</v>
      </c>
      <c r="V222" s="334">
        <f t="shared" si="36"/>
        <v>18</v>
      </c>
      <c r="W222" s="357">
        <f t="shared" si="37"/>
        <v>18</v>
      </c>
    </row>
    <row r="223" spans="1:27" outlineLevel="2">
      <c r="A223" s="326" t="s">
        <v>264</v>
      </c>
      <c r="B223" s="315" t="s">
        <v>3</v>
      </c>
      <c r="C223" s="315" t="s">
        <v>8</v>
      </c>
      <c r="D223" s="315" t="s">
        <v>4</v>
      </c>
      <c r="E223" s="315" t="s">
        <v>5</v>
      </c>
      <c r="F223" s="315" t="s">
        <v>6</v>
      </c>
      <c r="G223" s="355">
        <v>24</v>
      </c>
      <c r="H223" s="315" t="s">
        <v>7</v>
      </c>
      <c r="I223" s="329">
        <v>1</v>
      </c>
      <c r="J223" s="329">
        <f>$Y$33</f>
        <v>1.3149999999999999</v>
      </c>
      <c r="K223" s="330">
        <v>0</v>
      </c>
      <c r="L223" s="338">
        <f t="shared" si="32"/>
        <v>0.18263888888888888</v>
      </c>
      <c r="M223" s="339">
        <f t="shared" si="33"/>
        <v>0</v>
      </c>
      <c r="N223" s="552">
        <v>4</v>
      </c>
      <c r="O223" s="545">
        <f>N223</f>
        <v>4</v>
      </c>
      <c r="P223" s="544">
        <v>0</v>
      </c>
      <c r="Q223" s="552">
        <v>5</v>
      </c>
      <c r="R223" s="545">
        <f>Q223</f>
        <v>5</v>
      </c>
      <c r="S223" s="544">
        <v>0</v>
      </c>
      <c r="T223" s="356">
        <f t="shared" si="34"/>
        <v>11.834999999999999</v>
      </c>
      <c r="U223" s="336">
        <f t="shared" si="35"/>
        <v>5.26</v>
      </c>
      <c r="V223" s="334">
        <f t="shared" si="36"/>
        <v>6.5749999999999993</v>
      </c>
      <c r="W223" s="357">
        <f t="shared" si="37"/>
        <v>11.834999999999999</v>
      </c>
    </row>
    <row r="224" spans="1:27" outlineLevel="2">
      <c r="A224" s="354" t="s">
        <v>264</v>
      </c>
      <c r="B224" s="315" t="s">
        <v>3</v>
      </c>
      <c r="C224" s="315" t="s">
        <v>97</v>
      </c>
      <c r="D224" s="315" t="s">
        <v>290</v>
      </c>
      <c r="E224" s="315" t="s">
        <v>291</v>
      </c>
      <c r="F224" s="315" t="s">
        <v>292</v>
      </c>
      <c r="G224" s="355">
        <v>6</v>
      </c>
      <c r="H224" s="315" t="s">
        <v>96</v>
      </c>
      <c r="I224" s="329">
        <v>1</v>
      </c>
      <c r="J224" s="329">
        <f>(9+$Y$34)*I224</f>
        <v>13.5</v>
      </c>
      <c r="K224" s="330">
        <v>4.5</v>
      </c>
      <c r="L224" s="338">
        <f t="shared" si="32"/>
        <v>7.5</v>
      </c>
      <c r="M224" s="339">
        <f t="shared" si="33"/>
        <v>2.5</v>
      </c>
      <c r="N224" s="552">
        <v>16</v>
      </c>
      <c r="O224" s="543">
        <v>1</v>
      </c>
      <c r="P224" s="544">
        <v>1</v>
      </c>
      <c r="Q224" s="310">
        <v>0</v>
      </c>
      <c r="R224" s="333">
        <v>0</v>
      </c>
      <c r="S224" s="334">
        <v>0</v>
      </c>
      <c r="T224" s="356">
        <f t="shared" si="34"/>
        <v>18</v>
      </c>
      <c r="U224" s="336">
        <f t="shared" si="35"/>
        <v>18</v>
      </c>
      <c r="V224" s="334">
        <f t="shared" si="36"/>
        <v>0</v>
      </c>
      <c r="W224" s="357">
        <f t="shared" si="37"/>
        <v>18</v>
      </c>
    </row>
    <row r="225" spans="1:27" outlineLevel="2">
      <c r="A225" s="326" t="s">
        <v>264</v>
      </c>
      <c r="B225" s="315" t="s">
        <v>3</v>
      </c>
      <c r="C225" s="315" t="s">
        <v>8</v>
      </c>
      <c r="D225" s="315" t="s">
        <v>29</v>
      </c>
      <c r="E225" s="315" t="s">
        <v>30</v>
      </c>
      <c r="F225" s="315" t="s">
        <v>31</v>
      </c>
      <c r="G225" s="355">
        <v>12</v>
      </c>
      <c r="H225" s="315" t="s">
        <v>32</v>
      </c>
      <c r="I225" s="329">
        <v>1</v>
      </c>
      <c r="J225" s="329">
        <f>$Y$31</f>
        <v>0.1</v>
      </c>
      <c r="K225" s="330">
        <v>0</v>
      </c>
      <c r="L225" s="338">
        <f t="shared" si="32"/>
        <v>2.7777777777777776E-2</v>
      </c>
      <c r="M225" s="339">
        <f t="shared" si="33"/>
        <v>0</v>
      </c>
      <c r="N225" s="310">
        <v>0</v>
      </c>
      <c r="O225" s="333">
        <f>N225</f>
        <v>0</v>
      </c>
      <c r="P225" s="334">
        <v>0</v>
      </c>
      <c r="Q225" s="552">
        <v>5</v>
      </c>
      <c r="R225" s="543">
        <f>Q225</f>
        <v>5</v>
      </c>
      <c r="S225" s="544">
        <v>0</v>
      </c>
      <c r="T225" s="609">
        <f t="shared" si="34"/>
        <v>0.5</v>
      </c>
      <c r="U225" s="610">
        <f t="shared" si="35"/>
        <v>0</v>
      </c>
      <c r="V225" s="544">
        <f t="shared" si="36"/>
        <v>0.5</v>
      </c>
      <c r="W225" s="357">
        <f t="shared" si="37"/>
        <v>0.5</v>
      </c>
    </row>
    <row r="226" spans="1:27" outlineLevel="2">
      <c r="A226" s="732" t="s">
        <v>264</v>
      </c>
      <c r="B226" s="315" t="s">
        <v>3</v>
      </c>
      <c r="C226" s="315" t="s">
        <v>97</v>
      </c>
      <c r="D226" s="565" t="s">
        <v>908</v>
      </c>
      <c r="E226" s="565" t="s">
        <v>940</v>
      </c>
      <c r="F226" s="565" t="s">
        <v>942</v>
      </c>
      <c r="G226" s="355">
        <v>6</v>
      </c>
      <c r="H226" s="315" t="s">
        <v>96</v>
      </c>
      <c r="I226" s="329">
        <v>1</v>
      </c>
      <c r="J226" s="329">
        <f>(9+$Y$34)*I226</f>
        <v>13.5</v>
      </c>
      <c r="K226" s="330">
        <v>4.5</v>
      </c>
      <c r="L226" s="338">
        <f t="shared" si="32"/>
        <v>7.5</v>
      </c>
      <c r="M226" s="339">
        <f t="shared" si="33"/>
        <v>2.5</v>
      </c>
      <c r="N226" s="552">
        <v>20</v>
      </c>
      <c r="O226" s="543">
        <v>1</v>
      </c>
      <c r="P226" s="544">
        <v>1</v>
      </c>
      <c r="Q226" s="310">
        <v>0</v>
      </c>
      <c r="R226" s="333">
        <v>0</v>
      </c>
      <c r="S226" s="334">
        <v>0</v>
      </c>
      <c r="T226" s="356">
        <f t="shared" si="34"/>
        <v>18</v>
      </c>
      <c r="U226" s="336">
        <f t="shared" si="35"/>
        <v>18</v>
      </c>
      <c r="V226" s="334">
        <f t="shared" si="36"/>
        <v>0</v>
      </c>
      <c r="W226" s="357">
        <f t="shared" si="37"/>
        <v>18</v>
      </c>
    </row>
    <row r="227" spans="1:27" outlineLevel="2">
      <c r="A227" s="732" t="s">
        <v>264</v>
      </c>
      <c r="B227" s="315" t="s">
        <v>3</v>
      </c>
      <c r="C227" s="315" t="s">
        <v>97</v>
      </c>
      <c r="D227" s="565" t="s">
        <v>908</v>
      </c>
      <c r="E227" s="565" t="s">
        <v>941</v>
      </c>
      <c r="F227" s="565" t="s">
        <v>943</v>
      </c>
      <c r="G227" s="355">
        <v>6</v>
      </c>
      <c r="H227" s="315" t="s">
        <v>96</v>
      </c>
      <c r="I227" s="329">
        <v>1</v>
      </c>
      <c r="J227" s="329">
        <f>(9+$Y$34)*I227</f>
        <v>13.5</v>
      </c>
      <c r="K227" s="330">
        <v>4.5</v>
      </c>
      <c r="L227" s="338">
        <f t="shared" si="32"/>
        <v>7.5</v>
      </c>
      <c r="M227" s="339">
        <f t="shared" si="33"/>
        <v>2.5</v>
      </c>
      <c r="N227" s="552">
        <v>20</v>
      </c>
      <c r="O227" s="543">
        <v>1</v>
      </c>
      <c r="P227" s="544">
        <v>1</v>
      </c>
      <c r="Q227" s="310">
        <v>0</v>
      </c>
      <c r="R227" s="333">
        <v>0</v>
      </c>
      <c r="S227" s="334">
        <v>0</v>
      </c>
      <c r="T227" s="356">
        <f t="shared" si="34"/>
        <v>18</v>
      </c>
      <c r="U227" s="336">
        <f t="shared" si="35"/>
        <v>18</v>
      </c>
      <c r="V227" s="334">
        <f t="shared" si="36"/>
        <v>0</v>
      </c>
      <c r="W227" s="357">
        <f t="shared" si="37"/>
        <v>18</v>
      </c>
      <c r="X227" s="41"/>
      <c r="Y227" s="41"/>
      <c r="Z227" s="4"/>
      <c r="AA227" s="32"/>
    </row>
    <row r="228" spans="1:27" outlineLevel="1">
      <c r="A228" s="732"/>
      <c r="B228" s="662" t="s">
        <v>1062</v>
      </c>
      <c r="C228" s="315"/>
      <c r="D228" s="565"/>
      <c r="E228" s="565"/>
      <c r="F228" s="565"/>
      <c r="G228" s="355"/>
      <c r="H228" s="315"/>
      <c r="I228" s="329"/>
      <c r="J228" s="329"/>
      <c r="K228" s="330"/>
      <c r="L228" s="338"/>
      <c r="M228" s="339"/>
      <c r="N228" s="552"/>
      <c r="O228" s="543"/>
      <c r="P228" s="544"/>
      <c r="Q228" s="310"/>
      <c r="R228" s="333"/>
      <c r="S228" s="334"/>
      <c r="T228" s="356"/>
      <c r="U228" s="336"/>
      <c r="V228" s="334"/>
      <c r="W228" s="357">
        <f>SUBTOTAL(9,W218:W227)</f>
        <v>254.21</v>
      </c>
      <c r="X228" s="41"/>
      <c r="Y228" s="41"/>
      <c r="Z228" s="4"/>
      <c r="AA228" s="32"/>
    </row>
    <row r="229" spans="1:27" outlineLevel="2">
      <c r="A229" s="354" t="s">
        <v>264</v>
      </c>
      <c r="B229" s="315" t="s">
        <v>70</v>
      </c>
      <c r="C229" s="315" t="s">
        <v>43</v>
      </c>
      <c r="D229" s="315" t="s">
        <v>293</v>
      </c>
      <c r="E229" s="315" t="s">
        <v>294</v>
      </c>
      <c r="F229" s="315" t="s">
        <v>295</v>
      </c>
      <c r="G229" s="355">
        <v>5</v>
      </c>
      <c r="H229" s="315" t="s">
        <v>144</v>
      </c>
      <c r="I229" s="329">
        <v>1</v>
      </c>
      <c r="J229" s="329">
        <v>9</v>
      </c>
      <c r="K229" s="330">
        <v>4.5</v>
      </c>
      <c r="L229" s="338">
        <f t="shared" si="32"/>
        <v>6</v>
      </c>
      <c r="M229" s="339">
        <f t="shared" si="33"/>
        <v>3</v>
      </c>
      <c r="N229" s="552">
        <v>20</v>
      </c>
      <c r="O229" s="543">
        <v>1</v>
      </c>
      <c r="P229" s="544">
        <v>2</v>
      </c>
      <c r="Q229" s="310">
        <v>0</v>
      </c>
      <c r="R229" s="333">
        <v>0</v>
      </c>
      <c r="S229" s="334">
        <v>0</v>
      </c>
      <c r="T229" s="356">
        <f t="shared" si="34"/>
        <v>18</v>
      </c>
      <c r="U229" s="336">
        <f t="shared" si="35"/>
        <v>18</v>
      </c>
      <c r="V229" s="334">
        <f t="shared" si="36"/>
        <v>0</v>
      </c>
      <c r="W229" s="357">
        <f t="shared" si="37"/>
        <v>18</v>
      </c>
      <c r="X229" s="43"/>
    </row>
    <row r="230" spans="1:27" outlineLevel="2">
      <c r="A230" s="326" t="s">
        <v>264</v>
      </c>
      <c r="B230" s="315" t="s">
        <v>70</v>
      </c>
      <c r="C230" s="315" t="s">
        <v>18</v>
      </c>
      <c r="D230" s="315" t="s">
        <v>151</v>
      </c>
      <c r="E230" s="315" t="s">
        <v>152</v>
      </c>
      <c r="F230" s="315" t="s">
        <v>153</v>
      </c>
      <c r="G230" s="355">
        <v>15</v>
      </c>
      <c r="H230" s="315" t="s">
        <v>7</v>
      </c>
      <c r="I230" s="329">
        <v>1</v>
      </c>
      <c r="J230" s="329">
        <f>$Y$38</f>
        <v>1.3149999999999999</v>
      </c>
      <c r="K230" s="330">
        <v>0</v>
      </c>
      <c r="L230" s="338">
        <f t="shared" si="32"/>
        <v>0.29222222222222222</v>
      </c>
      <c r="M230" s="339">
        <f t="shared" si="33"/>
        <v>0</v>
      </c>
      <c r="N230" s="552">
        <v>1</v>
      </c>
      <c r="O230" s="545">
        <f>N230</f>
        <v>1</v>
      </c>
      <c r="P230" s="544">
        <v>0</v>
      </c>
      <c r="Q230" s="552">
        <v>0</v>
      </c>
      <c r="R230" s="545">
        <f>Q230</f>
        <v>0</v>
      </c>
      <c r="S230" s="544">
        <v>0</v>
      </c>
      <c r="T230" s="356">
        <f t="shared" si="34"/>
        <v>1.3149999999999999</v>
      </c>
      <c r="U230" s="336">
        <f t="shared" si="35"/>
        <v>1.3149999999999999</v>
      </c>
      <c r="V230" s="334">
        <f t="shared" si="36"/>
        <v>0</v>
      </c>
      <c r="W230" s="357">
        <f t="shared" si="37"/>
        <v>1.3149999999999999</v>
      </c>
    </row>
    <row r="231" spans="1:27" outlineLevel="2">
      <c r="A231" s="354" t="s">
        <v>264</v>
      </c>
      <c r="B231" s="315" t="s">
        <v>70</v>
      </c>
      <c r="C231" s="315" t="s">
        <v>43</v>
      </c>
      <c r="D231" s="315" t="s">
        <v>258</v>
      </c>
      <c r="E231" s="315" t="s">
        <v>259</v>
      </c>
      <c r="F231" s="315" t="s">
        <v>260</v>
      </c>
      <c r="G231" s="355">
        <v>5</v>
      </c>
      <c r="H231" s="315" t="s">
        <v>28</v>
      </c>
      <c r="I231" s="329">
        <v>1</v>
      </c>
      <c r="J231" s="329">
        <v>9</v>
      </c>
      <c r="K231" s="330">
        <v>4.5</v>
      </c>
      <c r="L231" s="338">
        <f t="shared" si="32"/>
        <v>6</v>
      </c>
      <c r="M231" s="339">
        <f t="shared" si="33"/>
        <v>3</v>
      </c>
      <c r="N231" s="552">
        <v>20</v>
      </c>
      <c r="O231" s="543">
        <v>1</v>
      </c>
      <c r="P231" s="544">
        <v>1</v>
      </c>
      <c r="Q231" s="310">
        <v>0</v>
      </c>
      <c r="R231" s="333">
        <v>0</v>
      </c>
      <c r="S231" s="334">
        <v>0</v>
      </c>
      <c r="T231" s="356">
        <f t="shared" si="34"/>
        <v>13.5</v>
      </c>
      <c r="U231" s="336">
        <f t="shared" si="35"/>
        <v>13.5</v>
      </c>
      <c r="V231" s="334">
        <f t="shared" si="36"/>
        <v>0</v>
      </c>
      <c r="W231" s="357">
        <f t="shared" si="37"/>
        <v>13.5</v>
      </c>
    </row>
    <row r="232" spans="1:27" outlineLevel="1">
      <c r="A232" s="354"/>
      <c r="B232" s="662" t="s">
        <v>1058</v>
      </c>
      <c r="C232" s="315"/>
      <c r="D232" s="315"/>
      <c r="E232" s="315"/>
      <c r="F232" s="315"/>
      <c r="G232" s="355"/>
      <c r="H232" s="315"/>
      <c r="I232" s="329"/>
      <c r="J232" s="329"/>
      <c r="K232" s="330"/>
      <c r="L232" s="338"/>
      <c r="M232" s="339"/>
      <c r="N232" s="552"/>
      <c r="O232" s="543"/>
      <c r="P232" s="544"/>
      <c r="Q232" s="310"/>
      <c r="R232" s="333"/>
      <c r="S232" s="334"/>
      <c r="T232" s="356"/>
      <c r="U232" s="336"/>
      <c r="V232" s="334"/>
      <c r="W232" s="357">
        <f>SUBTOTAL(9,W229:W231)</f>
        <v>32.814999999999998</v>
      </c>
    </row>
    <row r="233" spans="1:27" outlineLevel="2">
      <c r="A233" s="354" t="s">
        <v>296</v>
      </c>
      <c r="B233" s="315" t="s">
        <v>9</v>
      </c>
      <c r="C233" s="315" t="s">
        <v>43</v>
      </c>
      <c r="D233" s="315" t="s">
        <v>218</v>
      </c>
      <c r="E233" s="315" t="s">
        <v>219</v>
      </c>
      <c r="F233" s="315" t="s">
        <v>220</v>
      </c>
      <c r="G233" s="355">
        <v>6</v>
      </c>
      <c r="H233" s="315" t="s">
        <v>221</v>
      </c>
      <c r="I233" s="329">
        <v>0.28920000000000001</v>
      </c>
      <c r="J233" s="329">
        <f>I233*13.5</f>
        <v>3.9042000000000003</v>
      </c>
      <c r="K233" s="330">
        <f>I233*4.5</f>
        <v>1.3014000000000001</v>
      </c>
      <c r="L233" s="338">
        <f t="shared" ref="L233:L245" si="38">J233*10/3/G233</f>
        <v>2.169</v>
      </c>
      <c r="M233" s="339">
        <f t="shared" ref="M233:M245" si="39">K233*10/3/G233</f>
        <v>0.72299999999999998</v>
      </c>
      <c r="N233" s="552">
        <v>100</v>
      </c>
      <c r="O233" s="548">
        <v>1.5</v>
      </c>
      <c r="P233" s="544">
        <v>5</v>
      </c>
      <c r="Q233" s="554">
        <v>5</v>
      </c>
      <c r="R233" s="543">
        <v>0.33</v>
      </c>
      <c r="S233" s="555">
        <v>0.25</v>
      </c>
      <c r="T233" s="356">
        <f t="shared" ref="T233:T245" si="40">J233*(O233+R233)+K233*(P233+S233)</f>
        <v>13.977036000000002</v>
      </c>
      <c r="U233" s="336">
        <f t="shared" ref="U233:U245" si="41">J233*O233+K233*P233</f>
        <v>12.363300000000002</v>
      </c>
      <c r="V233" s="334">
        <f t="shared" ref="V233:V245" si="42">J233*R233+K233*S233</f>
        <v>1.6137360000000003</v>
      </c>
      <c r="W233" s="357">
        <f t="shared" ref="W233:W245" si="43">T233</f>
        <v>13.977036000000002</v>
      </c>
      <c r="X233" s="376"/>
    </row>
    <row r="234" spans="1:27" outlineLevel="2">
      <c r="A234" s="354" t="s">
        <v>296</v>
      </c>
      <c r="B234" s="315" t="s">
        <v>9</v>
      </c>
      <c r="C234" s="315" t="s">
        <v>43</v>
      </c>
      <c r="D234" s="315" t="s">
        <v>297</v>
      </c>
      <c r="E234" s="315" t="s">
        <v>298</v>
      </c>
      <c r="F234" s="315" t="s">
        <v>299</v>
      </c>
      <c r="G234" s="355">
        <v>6</v>
      </c>
      <c r="H234" s="315" t="s">
        <v>42</v>
      </c>
      <c r="I234" s="329">
        <v>1</v>
      </c>
      <c r="J234" s="329">
        <v>9</v>
      </c>
      <c r="K234" s="330">
        <v>9</v>
      </c>
      <c r="L234" s="338">
        <f t="shared" si="38"/>
        <v>5</v>
      </c>
      <c r="M234" s="339">
        <f t="shared" si="39"/>
        <v>5</v>
      </c>
      <c r="N234" s="552">
        <v>100</v>
      </c>
      <c r="O234" s="548">
        <v>1.5</v>
      </c>
      <c r="P234" s="544">
        <v>5</v>
      </c>
      <c r="Q234" s="552">
        <v>40</v>
      </c>
      <c r="R234" s="543">
        <v>1</v>
      </c>
      <c r="S234" s="544">
        <v>2</v>
      </c>
      <c r="T234" s="356">
        <f t="shared" si="40"/>
        <v>85.5</v>
      </c>
      <c r="U234" s="336">
        <f t="shared" si="41"/>
        <v>58.5</v>
      </c>
      <c r="V234" s="334">
        <f t="shared" si="42"/>
        <v>27</v>
      </c>
      <c r="W234" s="357">
        <f t="shared" si="43"/>
        <v>85.5</v>
      </c>
    </row>
    <row r="235" spans="1:27" outlineLevel="1">
      <c r="A235" s="354"/>
      <c r="B235" s="662" t="s">
        <v>1059</v>
      </c>
      <c r="C235" s="315"/>
      <c r="D235" s="315"/>
      <c r="E235" s="315"/>
      <c r="F235" s="315"/>
      <c r="G235" s="355"/>
      <c r="H235" s="315"/>
      <c r="I235" s="329"/>
      <c r="J235" s="329"/>
      <c r="K235" s="330"/>
      <c r="L235" s="338"/>
      <c r="M235" s="339"/>
      <c r="N235" s="552"/>
      <c r="O235" s="548"/>
      <c r="P235" s="544"/>
      <c r="Q235" s="552"/>
      <c r="R235" s="543"/>
      <c r="S235" s="544"/>
      <c r="T235" s="356"/>
      <c r="U235" s="336"/>
      <c r="V235" s="334"/>
      <c r="W235" s="357">
        <f>SUBTOTAL(9,W233:W234)</f>
        <v>99.477035999999998</v>
      </c>
    </row>
    <row r="236" spans="1:27" outlineLevel="2">
      <c r="A236" s="354" t="s">
        <v>296</v>
      </c>
      <c r="B236" s="315" t="s">
        <v>75</v>
      </c>
      <c r="C236" s="315" t="s">
        <v>43</v>
      </c>
      <c r="D236" s="315" t="s">
        <v>218</v>
      </c>
      <c r="E236" s="315" t="s">
        <v>219</v>
      </c>
      <c r="F236" s="315" t="s">
        <v>220</v>
      </c>
      <c r="G236" s="355">
        <v>6</v>
      </c>
      <c r="H236" s="315" t="s">
        <v>221</v>
      </c>
      <c r="I236" s="329">
        <v>0.28920000000000001</v>
      </c>
      <c r="J236" s="329">
        <f>I236*13.5</f>
        <v>3.9042000000000003</v>
      </c>
      <c r="K236" s="330">
        <f>I236*4.5</f>
        <v>1.3014000000000001</v>
      </c>
      <c r="L236" s="338">
        <f t="shared" si="38"/>
        <v>2.169</v>
      </c>
      <c r="M236" s="339">
        <f t="shared" si="39"/>
        <v>0.72299999999999998</v>
      </c>
      <c r="N236" s="559">
        <v>20</v>
      </c>
      <c r="O236" s="563">
        <v>0.5</v>
      </c>
      <c r="P236" s="561">
        <v>1</v>
      </c>
      <c r="Q236" s="559">
        <v>5</v>
      </c>
      <c r="R236" s="543">
        <v>0.17</v>
      </c>
      <c r="S236" s="561">
        <v>0.25</v>
      </c>
      <c r="T236" s="356">
        <f t="shared" si="40"/>
        <v>4.2425640000000007</v>
      </c>
      <c r="U236" s="336">
        <f t="shared" si="41"/>
        <v>3.2535000000000003</v>
      </c>
      <c r="V236" s="334">
        <f t="shared" si="42"/>
        <v>0.98906400000000017</v>
      </c>
      <c r="W236" s="357">
        <f t="shared" si="43"/>
        <v>4.2425640000000007</v>
      </c>
    </row>
    <row r="237" spans="1:27" outlineLevel="2">
      <c r="A237" s="354" t="s">
        <v>296</v>
      </c>
      <c r="B237" s="315" t="s">
        <v>75</v>
      </c>
      <c r="C237" s="315" t="s">
        <v>43</v>
      </c>
      <c r="D237" s="315" t="s">
        <v>297</v>
      </c>
      <c r="E237" s="315" t="s">
        <v>298</v>
      </c>
      <c r="F237" s="315" t="s">
        <v>299</v>
      </c>
      <c r="G237" s="355">
        <v>6</v>
      </c>
      <c r="H237" s="315" t="s">
        <v>42</v>
      </c>
      <c r="I237" s="329">
        <v>1</v>
      </c>
      <c r="J237" s="329">
        <v>9</v>
      </c>
      <c r="K237" s="330">
        <v>9</v>
      </c>
      <c r="L237" s="338">
        <f t="shared" si="38"/>
        <v>5</v>
      </c>
      <c r="M237" s="339">
        <f t="shared" si="39"/>
        <v>5</v>
      </c>
      <c r="N237" s="559">
        <v>20</v>
      </c>
      <c r="O237" s="563">
        <v>0.5</v>
      </c>
      <c r="P237" s="744">
        <v>2</v>
      </c>
      <c r="Q237" s="677">
        <v>10</v>
      </c>
      <c r="R237" s="543">
        <v>0.25</v>
      </c>
      <c r="S237" s="743">
        <v>1</v>
      </c>
      <c r="T237" s="356">
        <f t="shared" si="40"/>
        <v>33.75</v>
      </c>
      <c r="U237" s="336">
        <f t="shared" si="41"/>
        <v>22.5</v>
      </c>
      <c r="V237" s="334">
        <f t="shared" si="42"/>
        <v>11.25</v>
      </c>
      <c r="W237" s="357">
        <f t="shared" si="43"/>
        <v>33.75</v>
      </c>
    </row>
    <row r="238" spans="1:27" outlineLevel="1">
      <c r="A238" s="354"/>
      <c r="B238" s="662" t="s">
        <v>1060</v>
      </c>
      <c r="C238" s="315"/>
      <c r="D238" s="315"/>
      <c r="E238" s="315"/>
      <c r="F238" s="315"/>
      <c r="G238" s="355"/>
      <c r="H238" s="315"/>
      <c r="I238" s="329"/>
      <c r="J238" s="329"/>
      <c r="K238" s="330"/>
      <c r="L238" s="338"/>
      <c r="M238" s="339"/>
      <c r="N238" s="559"/>
      <c r="O238" s="563"/>
      <c r="P238" s="778"/>
      <c r="Q238" s="677"/>
      <c r="R238" s="543"/>
      <c r="S238" s="779"/>
      <c r="T238" s="356"/>
      <c r="U238" s="336"/>
      <c r="V238" s="334"/>
      <c r="W238" s="357">
        <f>SUBTOTAL(9,W236:W237)</f>
        <v>37.992564000000002</v>
      </c>
    </row>
    <row r="239" spans="1:27" outlineLevel="2">
      <c r="A239" s="354" t="s">
        <v>296</v>
      </c>
      <c r="B239" s="315" t="s">
        <v>80</v>
      </c>
      <c r="C239" s="315" t="s">
        <v>43</v>
      </c>
      <c r="D239" s="315" t="s">
        <v>218</v>
      </c>
      <c r="E239" s="315" t="s">
        <v>219</v>
      </c>
      <c r="F239" s="315" t="s">
        <v>220</v>
      </c>
      <c r="G239" s="355">
        <v>6</v>
      </c>
      <c r="H239" s="315" t="s">
        <v>221</v>
      </c>
      <c r="I239" s="329">
        <v>0.28920000000000001</v>
      </c>
      <c r="J239" s="329">
        <f>I239*13.5</f>
        <v>3.9042000000000003</v>
      </c>
      <c r="K239" s="330">
        <f>I239*4.5</f>
        <v>1.3014000000000001</v>
      </c>
      <c r="L239" s="338">
        <f t="shared" si="38"/>
        <v>2.169</v>
      </c>
      <c r="M239" s="339">
        <f t="shared" si="39"/>
        <v>0.72299999999999998</v>
      </c>
      <c r="N239" s="552">
        <v>40</v>
      </c>
      <c r="O239" s="548">
        <v>0.5</v>
      </c>
      <c r="P239" s="544">
        <v>2</v>
      </c>
      <c r="Q239" s="552">
        <v>5</v>
      </c>
      <c r="R239" s="543">
        <v>0.17</v>
      </c>
      <c r="S239" s="544">
        <v>0.25</v>
      </c>
      <c r="T239" s="356">
        <f t="shared" si="40"/>
        <v>5.5439640000000008</v>
      </c>
      <c r="U239" s="336">
        <f t="shared" si="41"/>
        <v>4.5548999999999999</v>
      </c>
      <c r="V239" s="334">
        <f t="shared" si="42"/>
        <v>0.98906400000000017</v>
      </c>
      <c r="W239" s="357">
        <f t="shared" si="43"/>
        <v>5.5439640000000008</v>
      </c>
    </row>
    <row r="240" spans="1:27" outlineLevel="2">
      <c r="A240" s="354" t="s">
        <v>296</v>
      </c>
      <c r="B240" s="315" t="s">
        <v>80</v>
      </c>
      <c r="C240" s="315" t="s">
        <v>43</v>
      </c>
      <c r="D240" s="315" t="s">
        <v>297</v>
      </c>
      <c r="E240" s="315" t="s">
        <v>298</v>
      </c>
      <c r="F240" s="315" t="s">
        <v>299</v>
      </c>
      <c r="G240" s="355">
        <v>6</v>
      </c>
      <c r="H240" s="315" t="s">
        <v>42</v>
      </c>
      <c r="I240" s="329">
        <v>1</v>
      </c>
      <c r="J240" s="329">
        <v>9</v>
      </c>
      <c r="K240" s="330">
        <v>9</v>
      </c>
      <c r="L240" s="338">
        <f t="shared" si="38"/>
        <v>5</v>
      </c>
      <c r="M240" s="339">
        <f t="shared" si="39"/>
        <v>5</v>
      </c>
      <c r="N240" s="552">
        <v>40</v>
      </c>
      <c r="O240" s="548">
        <v>0.5</v>
      </c>
      <c r="P240" s="544">
        <v>2</v>
      </c>
      <c r="Q240" s="677">
        <v>10</v>
      </c>
      <c r="R240" s="543">
        <v>0.25</v>
      </c>
      <c r="S240" s="743">
        <v>1</v>
      </c>
      <c r="T240" s="356">
        <f t="shared" si="40"/>
        <v>33.75</v>
      </c>
      <c r="U240" s="336">
        <f t="shared" si="41"/>
        <v>22.5</v>
      </c>
      <c r="V240" s="334">
        <f t="shared" si="42"/>
        <v>11.25</v>
      </c>
      <c r="W240" s="357">
        <f t="shared" si="43"/>
        <v>33.75</v>
      </c>
    </row>
    <row r="241" spans="1:23" outlineLevel="1">
      <c r="A241" s="354"/>
      <c r="B241" s="662" t="s">
        <v>1061</v>
      </c>
      <c r="C241" s="315"/>
      <c r="D241" s="315"/>
      <c r="E241" s="315"/>
      <c r="F241" s="315"/>
      <c r="G241" s="355"/>
      <c r="H241" s="315"/>
      <c r="I241" s="329"/>
      <c r="J241" s="329"/>
      <c r="K241" s="330"/>
      <c r="L241" s="338"/>
      <c r="M241" s="339"/>
      <c r="N241" s="552"/>
      <c r="O241" s="548"/>
      <c r="P241" s="544"/>
      <c r="Q241" s="677"/>
      <c r="R241" s="543"/>
      <c r="S241" s="779"/>
      <c r="T241" s="356"/>
      <c r="U241" s="336"/>
      <c r="V241" s="334"/>
      <c r="W241" s="357">
        <f>SUBTOTAL(9,W239:W240)</f>
        <v>39.293964000000003</v>
      </c>
    </row>
    <row r="242" spans="1:23" outlineLevel="2">
      <c r="A242" s="354" t="s">
        <v>296</v>
      </c>
      <c r="B242" s="315" t="s">
        <v>3</v>
      </c>
      <c r="C242" s="315" t="s">
        <v>43</v>
      </c>
      <c r="D242" s="315" t="s">
        <v>218</v>
      </c>
      <c r="E242" s="315" t="s">
        <v>219</v>
      </c>
      <c r="F242" s="315" t="s">
        <v>220</v>
      </c>
      <c r="G242" s="355">
        <v>6</v>
      </c>
      <c r="H242" s="315" t="s">
        <v>221</v>
      </c>
      <c r="I242" s="329">
        <v>0.28920000000000001</v>
      </c>
      <c r="J242" s="329">
        <f>I242*13.5</f>
        <v>3.9042000000000003</v>
      </c>
      <c r="K242" s="330">
        <f>I242*4.5</f>
        <v>1.3014000000000001</v>
      </c>
      <c r="L242" s="338">
        <f t="shared" si="38"/>
        <v>2.169</v>
      </c>
      <c r="M242" s="339">
        <f t="shared" si="39"/>
        <v>0.72299999999999998</v>
      </c>
      <c r="N242" s="677">
        <v>80</v>
      </c>
      <c r="O242" s="563">
        <v>1.5</v>
      </c>
      <c r="P242" s="674">
        <v>4</v>
      </c>
      <c r="Q242" s="552">
        <v>5</v>
      </c>
      <c r="R242" s="543">
        <v>0.33</v>
      </c>
      <c r="S242" s="561">
        <v>0.25</v>
      </c>
      <c r="T242" s="356">
        <f t="shared" si="40"/>
        <v>12.675636000000001</v>
      </c>
      <c r="U242" s="336">
        <f t="shared" si="41"/>
        <v>11.061900000000001</v>
      </c>
      <c r="V242" s="334">
        <f t="shared" si="42"/>
        <v>1.6137360000000003</v>
      </c>
      <c r="W242" s="357">
        <f t="shared" si="43"/>
        <v>12.675636000000001</v>
      </c>
    </row>
    <row r="243" spans="1:23" outlineLevel="2">
      <c r="A243" s="354" t="s">
        <v>296</v>
      </c>
      <c r="B243" s="315" t="s">
        <v>3</v>
      </c>
      <c r="C243" s="315" t="s">
        <v>43</v>
      </c>
      <c r="D243" s="315" t="s">
        <v>297</v>
      </c>
      <c r="E243" s="315" t="s">
        <v>298</v>
      </c>
      <c r="F243" s="315" t="s">
        <v>299</v>
      </c>
      <c r="G243" s="355">
        <v>6</v>
      </c>
      <c r="H243" s="315" t="s">
        <v>42</v>
      </c>
      <c r="I243" s="329">
        <v>1</v>
      </c>
      <c r="J243" s="329">
        <v>9</v>
      </c>
      <c r="K243" s="330">
        <v>9</v>
      </c>
      <c r="L243" s="338">
        <f t="shared" si="38"/>
        <v>5</v>
      </c>
      <c r="M243" s="339">
        <f t="shared" si="39"/>
        <v>5</v>
      </c>
      <c r="N243" s="677">
        <v>80</v>
      </c>
      <c r="O243" s="563">
        <v>1.5</v>
      </c>
      <c r="P243" s="743">
        <v>5</v>
      </c>
      <c r="Q243" s="552">
        <v>20</v>
      </c>
      <c r="R243" s="543">
        <v>0.5</v>
      </c>
      <c r="S243" s="544">
        <v>1</v>
      </c>
      <c r="T243" s="356">
        <f t="shared" si="40"/>
        <v>72</v>
      </c>
      <c r="U243" s="336">
        <f t="shared" si="41"/>
        <v>58.5</v>
      </c>
      <c r="V243" s="334">
        <f t="shared" si="42"/>
        <v>13.5</v>
      </c>
      <c r="W243" s="357">
        <f t="shared" si="43"/>
        <v>72</v>
      </c>
    </row>
    <row r="244" spans="1:23" outlineLevel="1">
      <c r="A244" s="354"/>
      <c r="B244" s="662" t="s">
        <v>1062</v>
      </c>
      <c r="C244" s="315"/>
      <c r="D244" s="315"/>
      <c r="E244" s="315"/>
      <c r="F244" s="315"/>
      <c r="G244" s="355"/>
      <c r="H244" s="315"/>
      <c r="I244" s="329"/>
      <c r="J244" s="329"/>
      <c r="K244" s="330"/>
      <c r="L244" s="338"/>
      <c r="M244" s="339"/>
      <c r="N244" s="677"/>
      <c r="O244" s="563"/>
      <c r="P244" s="779"/>
      <c r="Q244" s="552"/>
      <c r="R244" s="543"/>
      <c r="S244" s="544"/>
      <c r="T244" s="356"/>
      <c r="U244" s="336"/>
      <c r="V244" s="334"/>
      <c r="W244" s="357">
        <f>SUBTOTAL(9,W242:W243)</f>
        <v>84.675635999999997</v>
      </c>
    </row>
    <row r="245" spans="1:23" outlineLevel="2">
      <c r="A245" s="326" t="s">
        <v>296</v>
      </c>
      <c r="B245" s="315" t="s">
        <v>24</v>
      </c>
      <c r="C245" s="315" t="s">
        <v>8</v>
      </c>
      <c r="D245" s="315" t="s">
        <v>25</v>
      </c>
      <c r="E245" s="315" t="s">
        <v>26</v>
      </c>
      <c r="F245" s="315" t="s">
        <v>27</v>
      </c>
      <c r="G245" s="355">
        <v>6</v>
      </c>
      <c r="H245" s="315" t="s">
        <v>28</v>
      </c>
      <c r="I245" s="329">
        <v>0</v>
      </c>
      <c r="J245" s="329">
        <f>21*I245</f>
        <v>0</v>
      </c>
      <c r="K245" s="567">
        <v>1</v>
      </c>
      <c r="L245" s="338">
        <f t="shared" si="38"/>
        <v>0</v>
      </c>
      <c r="M245" s="339">
        <f t="shared" si="39"/>
        <v>0.55555555555555558</v>
      </c>
      <c r="N245" s="310">
        <v>0</v>
      </c>
      <c r="O245" s="333">
        <v>0</v>
      </c>
      <c r="P245" s="334">
        <v>0</v>
      </c>
      <c r="Q245" s="552">
        <v>30</v>
      </c>
      <c r="R245" s="543">
        <v>0</v>
      </c>
      <c r="S245" s="544">
        <v>1</v>
      </c>
      <c r="T245" s="609">
        <f t="shared" si="40"/>
        <v>1</v>
      </c>
      <c r="U245" s="610">
        <f t="shared" si="41"/>
        <v>0</v>
      </c>
      <c r="V245" s="561">
        <f t="shared" si="42"/>
        <v>1</v>
      </c>
      <c r="W245" s="357">
        <f t="shared" si="43"/>
        <v>1</v>
      </c>
    </row>
    <row r="246" spans="1:23" outlineLevel="1">
      <c r="A246" s="326"/>
      <c r="B246" s="662" t="s">
        <v>1057</v>
      </c>
      <c r="C246" s="315"/>
      <c r="D246" s="315"/>
      <c r="E246" s="315"/>
      <c r="F246" s="315"/>
      <c r="G246" s="355"/>
      <c r="H246" s="315"/>
      <c r="I246" s="329"/>
      <c r="J246" s="329"/>
      <c r="K246" s="567"/>
      <c r="L246" s="338"/>
      <c r="M246" s="339"/>
      <c r="N246" s="310"/>
      <c r="O246" s="333"/>
      <c r="P246" s="334"/>
      <c r="Q246" s="552"/>
      <c r="R246" s="543"/>
      <c r="S246" s="544"/>
      <c r="T246" s="609"/>
      <c r="U246" s="610"/>
      <c r="V246" s="561"/>
      <c r="W246" s="357">
        <f>SUBTOTAL(9,W245:W245)</f>
        <v>1</v>
      </c>
    </row>
    <row r="247" spans="1:23" outlineLevel="2">
      <c r="A247" s="326" t="s">
        <v>300</v>
      </c>
      <c r="B247" s="315" t="s">
        <v>564</v>
      </c>
      <c r="C247" s="315" t="s">
        <v>43</v>
      </c>
      <c r="D247" s="314" t="s">
        <v>606</v>
      </c>
      <c r="E247" s="315" t="s">
        <v>639</v>
      </c>
      <c r="F247" s="316" t="s">
        <v>605</v>
      </c>
      <c r="G247" s="355">
        <v>5</v>
      </c>
      <c r="H247" s="315" t="s">
        <v>565</v>
      </c>
      <c r="I247" s="329">
        <v>0.5</v>
      </c>
      <c r="J247" s="329">
        <f>13.5*I247</f>
        <v>6.75</v>
      </c>
      <c r="K247" s="330">
        <v>0</v>
      </c>
      <c r="L247" s="338">
        <f t="shared" ref="L247:L299" si="44">J247*10/3/G247</f>
        <v>4.5</v>
      </c>
      <c r="M247" s="339">
        <f t="shared" ref="M247:M299" si="45">K247*10/3/G247</f>
        <v>0</v>
      </c>
      <c r="N247" s="552">
        <v>15</v>
      </c>
      <c r="O247" s="543">
        <v>1</v>
      </c>
      <c r="P247" s="544">
        <v>0</v>
      </c>
      <c r="Q247" s="552">
        <v>0</v>
      </c>
      <c r="R247" s="543">
        <v>0</v>
      </c>
      <c r="S247" s="544">
        <v>0</v>
      </c>
      <c r="T247" s="356">
        <f t="shared" ref="T247:T299" si="46">J247*(O247+R247)+K247*(P247+S247)</f>
        <v>6.75</v>
      </c>
      <c r="U247" s="336">
        <f t="shared" ref="U247:U299" si="47">J247*O247+K247*P247</f>
        <v>6.75</v>
      </c>
      <c r="V247" s="334">
        <f t="shared" ref="V247:V299" si="48">J247*R247+K247*S247</f>
        <v>0</v>
      </c>
      <c r="W247" s="357">
        <f t="shared" ref="W247:W299" si="49">T247</f>
        <v>6.75</v>
      </c>
    </row>
    <row r="248" spans="1:23" outlineLevel="2">
      <c r="A248" s="326" t="s">
        <v>300</v>
      </c>
      <c r="B248" s="315" t="s">
        <v>564</v>
      </c>
      <c r="C248" s="361" t="s">
        <v>43</v>
      </c>
      <c r="D248" s="314" t="s">
        <v>607</v>
      </c>
      <c r="E248" s="315" t="s">
        <v>641</v>
      </c>
      <c r="F248" s="316" t="s">
        <v>608</v>
      </c>
      <c r="G248" s="355">
        <v>5</v>
      </c>
      <c r="H248" s="315" t="s">
        <v>565</v>
      </c>
      <c r="I248" s="329">
        <v>0.5</v>
      </c>
      <c r="J248" s="329">
        <f>13.5*I248</f>
        <v>6.75</v>
      </c>
      <c r="K248" s="330">
        <v>0</v>
      </c>
      <c r="L248" s="338">
        <f t="shared" si="44"/>
        <v>4.5</v>
      </c>
      <c r="M248" s="339">
        <f t="shared" si="45"/>
        <v>0</v>
      </c>
      <c r="N248" s="552">
        <v>15</v>
      </c>
      <c r="O248" s="543">
        <v>1</v>
      </c>
      <c r="P248" s="544">
        <v>0</v>
      </c>
      <c r="Q248" s="552">
        <v>0</v>
      </c>
      <c r="R248" s="543">
        <v>0</v>
      </c>
      <c r="S248" s="544">
        <v>0</v>
      </c>
      <c r="T248" s="356">
        <f t="shared" si="46"/>
        <v>6.75</v>
      </c>
      <c r="U248" s="336">
        <f t="shared" si="47"/>
        <v>6.75</v>
      </c>
      <c r="V248" s="334">
        <f t="shared" si="48"/>
        <v>0</v>
      </c>
      <c r="W248" s="357">
        <f t="shared" si="49"/>
        <v>6.75</v>
      </c>
    </row>
    <row r="249" spans="1:23" outlineLevel="2">
      <c r="A249" s="326" t="s">
        <v>300</v>
      </c>
      <c r="B249" s="315" t="s">
        <v>564</v>
      </c>
      <c r="C249" s="361" t="s">
        <v>43</v>
      </c>
      <c r="D249" s="314" t="s">
        <v>610</v>
      </c>
      <c r="E249" s="315" t="s">
        <v>642</v>
      </c>
      <c r="F249" s="316" t="s">
        <v>609</v>
      </c>
      <c r="G249" s="355">
        <v>5</v>
      </c>
      <c r="H249" s="315" t="s">
        <v>565</v>
      </c>
      <c r="I249" s="329">
        <v>0.5</v>
      </c>
      <c r="J249" s="329">
        <f>13.5*I249</f>
        <v>6.75</v>
      </c>
      <c r="K249" s="330">
        <v>0</v>
      </c>
      <c r="L249" s="338">
        <f t="shared" si="44"/>
        <v>4.5</v>
      </c>
      <c r="M249" s="339">
        <f t="shared" si="45"/>
        <v>0</v>
      </c>
      <c r="N249" s="552">
        <v>15</v>
      </c>
      <c r="O249" s="543">
        <v>1</v>
      </c>
      <c r="P249" s="544">
        <v>0</v>
      </c>
      <c r="Q249" s="552">
        <v>0</v>
      </c>
      <c r="R249" s="543">
        <v>0</v>
      </c>
      <c r="S249" s="544">
        <v>0</v>
      </c>
      <c r="T249" s="356">
        <f t="shared" si="46"/>
        <v>6.75</v>
      </c>
      <c r="U249" s="336">
        <f t="shared" si="47"/>
        <v>6.75</v>
      </c>
      <c r="V249" s="334">
        <f t="shared" si="48"/>
        <v>0</v>
      </c>
      <c r="W249" s="357">
        <f t="shared" si="49"/>
        <v>6.75</v>
      </c>
    </row>
    <row r="250" spans="1:23" outlineLevel="2">
      <c r="A250" s="326" t="s">
        <v>300</v>
      </c>
      <c r="B250" s="315" t="s">
        <v>564</v>
      </c>
      <c r="C250" s="361" t="s">
        <v>14</v>
      </c>
      <c r="D250" s="314" t="s">
        <v>623</v>
      </c>
      <c r="E250" s="315" t="s">
        <v>152</v>
      </c>
      <c r="F250" s="316" t="s">
        <v>153</v>
      </c>
      <c r="G250" s="355">
        <v>15</v>
      </c>
      <c r="H250" s="315" t="s">
        <v>144</v>
      </c>
      <c r="I250" s="329">
        <v>1</v>
      </c>
      <c r="J250" s="329">
        <f>$Y$3</f>
        <v>1.3149999999999999</v>
      </c>
      <c r="K250" s="330">
        <v>0</v>
      </c>
      <c r="L250" s="338">
        <f t="shared" si="44"/>
        <v>0.29222222222222222</v>
      </c>
      <c r="M250" s="339">
        <f t="shared" si="45"/>
        <v>0</v>
      </c>
      <c r="N250" s="552">
        <v>0</v>
      </c>
      <c r="O250" s="545">
        <f>N250</f>
        <v>0</v>
      </c>
      <c r="P250" s="544">
        <v>0</v>
      </c>
      <c r="Q250" s="552">
        <v>5</v>
      </c>
      <c r="R250" s="545">
        <f>Q250</f>
        <v>5</v>
      </c>
      <c r="S250" s="544">
        <v>0</v>
      </c>
      <c r="T250" s="356">
        <f t="shared" si="46"/>
        <v>6.5749999999999993</v>
      </c>
      <c r="U250" s="336">
        <f t="shared" si="47"/>
        <v>0</v>
      </c>
      <c r="V250" s="334">
        <f t="shared" si="48"/>
        <v>6.5749999999999993</v>
      </c>
      <c r="W250" s="357">
        <f t="shared" si="49"/>
        <v>6.5749999999999993</v>
      </c>
    </row>
    <row r="251" spans="1:23" outlineLevel="2">
      <c r="A251" s="326" t="s">
        <v>300</v>
      </c>
      <c r="B251" s="315" t="s">
        <v>564</v>
      </c>
      <c r="C251" s="361" t="s">
        <v>43</v>
      </c>
      <c r="D251" s="314" t="s">
        <v>612</v>
      </c>
      <c r="E251" s="315" t="s">
        <v>643</v>
      </c>
      <c r="F251" s="316" t="s">
        <v>611</v>
      </c>
      <c r="G251" s="355">
        <v>5</v>
      </c>
      <c r="H251" s="315" t="s">
        <v>13</v>
      </c>
      <c r="I251" s="329">
        <v>1</v>
      </c>
      <c r="J251" s="329">
        <f>13.5*I251</f>
        <v>13.5</v>
      </c>
      <c r="K251" s="330">
        <v>0</v>
      </c>
      <c r="L251" s="338">
        <f t="shared" si="44"/>
        <v>9</v>
      </c>
      <c r="M251" s="339">
        <f t="shared" si="45"/>
        <v>0</v>
      </c>
      <c r="N251" s="552">
        <v>15</v>
      </c>
      <c r="O251" s="543">
        <v>1</v>
      </c>
      <c r="P251" s="544">
        <v>0</v>
      </c>
      <c r="Q251" s="552">
        <v>0</v>
      </c>
      <c r="R251" s="543">
        <v>0</v>
      </c>
      <c r="S251" s="544">
        <v>0</v>
      </c>
      <c r="T251" s="356">
        <f t="shared" si="46"/>
        <v>13.5</v>
      </c>
      <c r="U251" s="336">
        <f t="shared" si="47"/>
        <v>13.5</v>
      </c>
      <c r="V251" s="334">
        <f t="shared" si="48"/>
        <v>0</v>
      </c>
      <c r="W251" s="357">
        <f t="shared" si="49"/>
        <v>13.5</v>
      </c>
    </row>
    <row r="252" spans="1:23" outlineLevel="2">
      <c r="A252" s="326" t="s">
        <v>300</v>
      </c>
      <c r="B252" s="315" t="s">
        <v>564</v>
      </c>
      <c r="C252" s="361" t="s">
        <v>14</v>
      </c>
      <c r="D252" s="314" t="s">
        <v>618</v>
      </c>
      <c r="E252" s="315" t="s">
        <v>646</v>
      </c>
      <c r="F252" s="316" t="s">
        <v>617</v>
      </c>
      <c r="G252" s="355">
        <v>5</v>
      </c>
      <c r="H252" s="315" t="s">
        <v>13</v>
      </c>
      <c r="I252" s="329">
        <v>1</v>
      </c>
      <c r="J252" s="329">
        <f>13.5*I252</f>
        <v>13.5</v>
      </c>
      <c r="K252" s="330">
        <v>0</v>
      </c>
      <c r="L252" s="338">
        <f t="shared" si="44"/>
        <v>9</v>
      </c>
      <c r="M252" s="339">
        <f t="shared" si="45"/>
        <v>0</v>
      </c>
      <c r="N252" s="552">
        <v>0</v>
      </c>
      <c r="O252" s="543">
        <v>0</v>
      </c>
      <c r="P252" s="544">
        <v>0</v>
      </c>
      <c r="Q252" s="552">
        <v>15</v>
      </c>
      <c r="R252" s="543">
        <v>1</v>
      </c>
      <c r="S252" s="544">
        <v>0</v>
      </c>
      <c r="T252" s="356">
        <f t="shared" si="46"/>
        <v>13.5</v>
      </c>
      <c r="U252" s="336">
        <f t="shared" si="47"/>
        <v>0</v>
      </c>
      <c r="V252" s="334">
        <f t="shared" si="48"/>
        <v>13.5</v>
      </c>
      <c r="W252" s="357">
        <f t="shared" si="49"/>
        <v>13.5</v>
      </c>
    </row>
    <row r="253" spans="1:23" outlineLevel="2">
      <c r="A253" s="326" t="s">
        <v>300</v>
      </c>
      <c r="B253" s="315" t="s">
        <v>564</v>
      </c>
      <c r="C253" s="361" t="s">
        <v>43</v>
      </c>
      <c r="D253" s="314" t="s">
        <v>616</v>
      </c>
      <c r="E253" s="315" t="s">
        <v>645</v>
      </c>
      <c r="F253" s="316" t="s">
        <v>615</v>
      </c>
      <c r="G253" s="355">
        <v>5</v>
      </c>
      <c r="H253" s="315" t="s">
        <v>13</v>
      </c>
      <c r="I253" s="329">
        <v>0.5</v>
      </c>
      <c r="J253" s="329">
        <f>13.5*I253</f>
        <v>6.75</v>
      </c>
      <c r="K253" s="330">
        <v>0</v>
      </c>
      <c r="L253" s="338">
        <f t="shared" si="44"/>
        <v>4.5</v>
      </c>
      <c r="M253" s="339">
        <f t="shared" si="45"/>
        <v>0</v>
      </c>
      <c r="N253" s="552">
        <v>15</v>
      </c>
      <c r="O253" s="543">
        <v>1</v>
      </c>
      <c r="P253" s="544">
        <v>0</v>
      </c>
      <c r="Q253" s="552">
        <v>0</v>
      </c>
      <c r="R253" s="543">
        <v>0</v>
      </c>
      <c r="S253" s="544">
        <v>0</v>
      </c>
      <c r="T253" s="356">
        <f t="shared" si="46"/>
        <v>6.75</v>
      </c>
      <c r="U253" s="336">
        <f t="shared" si="47"/>
        <v>6.75</v>
      </c>
      <c r="V253" s="334">
        <f t="shared" si="48"/>
        <v>0</v>
      </c>
      <c r="W253" s="357">
        <f t="shared" si="49"/>
        <v>6.75</v>
      </c>
    </row>
    <row r="254" spans="1:23" outlineLevel="2">
      <c r="A254" s="326" t="s">
        <v>300</v>
      </c>
      <c r="B254" s="315" t="s">
        <v>564</v>
      </c>
      <c r="C254" s="361" t="s">
        <v>14</v>
      </c>
      <c r="D254" s="314" t="s">
        <v>622</v>
      </c>
      <c r="E254" s="315" t="s">
        <v>648</v>
      </c>
      <c r="F254" s="316" t="s">
        <v>621</v>
      </c>
      <c r="G254" s="355">
        <v>5</v>
      </c>
      <c r="H254" s="315" t="s">
        <v>13</v>
      </c>
      <c r="I254" s="329">
        <v>0.5</v>
      </c>
      <c r="J254" s="329">
        <f>13.5*I254</f>
        <v>6.75</v>
      </c>
      <c r="K254" s="330">
        <v>0</v>
      </c>
      <c r="L254" s="338">
        <f t="shared" si="44"/>
        <v>4.5</v>
      </c>
      <c r="M254" s="339">
        <f t="shared" si="45"/>
        <v>0</v>
      </c>
      <c r="N254" s="552">
        <v>0</v>
      </c>
      <c r="O254" s="543">
        <v>0</v>
      </c>
      <c r="P254" s="544">
        <v>0</v>
      </c>
      <c r="Q254" s="552">
        <v>15</v>
      </c>
      <c r="R254" s="543">
        <v>1</v>
      </c>
      <c r="S254" s="544">
        <v>0</v>
      </c>
      <c r="T254" s="356">
        <f t="shared" si="46"/>
        <v>6.75</v>
      </c>
      <c r="U254" s="336">
        <f t="shared" si="47"/>
        <v>0</v>
      </c>
      <c r="V254" s="334">
        <f t="shared" si="48"/>
        <v>6.75</v>
      </c>
      <c r="W254" s="357">
        <f t="shared" si="49"/>
        <v>6.75</v>
      </c>
    </row>
    <row r="255" spans="1:23" outlineLevel="1">
      <c r="A255" s="326"/>
      <c r="B255" s="662" t="s">
        <v>1055</v>
      </c>
      <c r="C255" s="361"/>
      <c r="D255" s="314"/>
      <c r="E255" s="315"/>
      <c r="F255" s="316"/>
      <c r="G255" s="355"/>
      <c r="H255" s="315"/>
      <c r="I255" s="329"/>
      <c r="J255" s="329"/>
      <c r="K255" s="330"/>
      <c r="L255" s="338"/>
      <c r="M255" s="339"/>
      <c r="N255" s="552"/>
      <c r="O255" s="543"/>
      <c r="P255" s="544"/>
      <c r="Q255" s="552"/>
      <c r="R255" s="543"/>
      <c r="S255" s="544"/>
      <c r="T255" s="356"/>
      <c r="U255" s="336"/>
      <c r="V255" s="334"/>
      <c r="W255" s="357">
        <f>SUBTOTAL(9,W247:W254)</f>
        <v>67.325000000000003</v>
      </c>
    </row>
    <row r="256" spans="1:23" outlineLevel="2">
      <c r="A256" s="354" t="s">
        <v>300</v>
      </c>
      <c r="B256" s="315" t="s">
        <v>9</v>
      </c>
      <c r="C256" s="315" t="s">
        <v>14</v>
      </c>
      <c r="D256" s="315" t="s">
        <v>301</v>
      </c>
      <c r="E256" s="315" t="s">
        <v>302</v>
      </c>
      <c r="F256" s="315" t="s">
        <v>303</v>
      </c>
      <c r="G256" s="355">
        <v>6</v>
      </c>
      <c r="H256" s="315" t="s">
        <v>42</v>
      </c>
      <c r="I256" s="329">
        <v>1</v>
      </c>
      <c r="J256" s="329">
        <v>9</v>
      </c>
      <c r="K256" s="330">
        <v>9</v>
      </c>
      <c r="L256" s="338">
        <f t="shared" si="44"/>
        <v>5</v>
      </c>
      <c r="M256" s="339">
        <f t="shared" si="45"/>
        <v>5</v>
      </c>
      <c r="N256" s="559">
        <v>40</v>
      </c>
      <c r="O256" s="543">
        <v>0.8</v>
      </c>
      <c r="P256" s="544">
        <v>2</v>
      </c>
      <c r="Q256" s="552">
        <v>60</v>
      </c>
      <c r="R256" s="543">
        <v>1</v>
      </c>
      <c r="S256" s="544">
        <v>3</v>
      </c>
      <c r="T256" s="356">
        <f t="shared" si="46"/>
        <v>61.2</v>
      </c>
      <c r="U256" s="336">
        <f t="shared" si="47"/>
        <v>25.2</v>
      </c>
      <c r="V256" s="334">
        <f t="shared" si="48"/>
        <v>36</v>
      </c>
      <c r="W256" s="357">
        <f t="shared" si="49"/>
        <v>61.2</v>
      </c>
    </row>
    <row r="257" spans="1:27" outlineLevel="2">
      <c r="A257" s="354" t="s">
        <v>300</v>
      </c>
      <c r="B257" s="315" t="s">
        <v>9</v>
      </c>
      <c r="C257" s="315" t="s">
        <v>38</v>
      </c>
      <c r="D257" s="315" t="s">
        <v>167</v>
      </c>
      <c r="E257" s="315" t="s">
        <v>168</v>
      </c>
      <c r="F257" s="315" t="s">
        <v>169</v>
      </c>
      <c r="G257" s="355">
        <v>6</v>
      </c>
      <c r="H257" s="315" t="s">
        <v>79</v>
      </c>
      <c r="I257" s="329">
        <v>0.75</v>
      </c>
      <c r="J257" s="329">
        <f>9*I257</f>
        <v>6.75</v>
      </c>
      <c r="K257" s="330">
        <f>9*I257</f>
        <v>6.75</v>
      </c>
      <c r="L257" s="338">
        <f t="shared" si="44"/>
        <v>3.75</v>
      </c>
      <c r="M257" s="339">
        <f t="shared" si="45"/>
        <v>3.75</v>
      </c>
      <c r="N257" s="310">
        <v>0</v>
      </c>
      <c r="O257" s="333">
        <v>0</v>
      </c>
      <c r="P257" s="334">
        <v>0</v>
      </c>
      <c r="Q257" s="677">
        <v>80</v>
      </c>
      <c r="R257" s="543">
        <v>2</v>
      </c>
      <c r="S257" s="674">
        <v>4</v>
      </c>
      <c r="T257" s="356">
        <f t="shared" si="46"/>
        <v>40.5</v>
      </c>
      <c r="U257" s="336">
        <f t="shared" si="47"/>
        <v>0</v>
      </c>
      <c r="V257" s="334">
        <f t="shared" si="48"/>
        <v>40.5</v>
      </c>
      <c r="W257" s="357">
        <f t="shared" si="49"/>
        <v>40.5</v>
      </c>
    </row>
    <row r="258" spans="1:27" outlineLevel="2">
      <c r="A258" s="326" t="s">
        <v>300</v>
      </c>
      <c r="B258" s="315" t="s">
        <v>9</v>
      </c>
      <c r="C258" s="315" t="s">
        <v>14</v>
      </c>
      <c r="D258" s="315" t="s">
        <v>10</v>
      </c>
      <c r="E258" s="315" t="s">
        <v>11</v>
      </c>
      <c r="F258" s="315" t="s">
        <v>12</v>
      </c>
      <c r="G258" s="355">
        <v>6</v>
      </c>
      <c r="H258" s="315" t="s">
        <v>13</v>
      </c>
      <c r="I258" s="329">
        <v>1</v>
      </c>
      <c r="J258" s="329">
        <v>13.5</v>
      </c>
      <c r="K258" s="330">
        <v>4.5</v>
      </c>
      <c r="L258" s="338">
        <f t="shared" si="44"/>
        <v>7.5</v>
      </c>
      <c r="M258" s="339">
        <f t="shared" si="45"/>
        <v>2.5</v>
      </c>
      <c r="N258" s="552">
        <v>0</v>
      </c>
      <c r="O258" s="543">
        <v>0</v>
      </c>
      <c r="P258" s="544">
        <v>0</v>
      </c>
      <c r="Q258" s="559">
        <v>120</v>
      </c>
      <c r="R258" s="543">
        <v>2</v>
      </c>
      <c r="S258" s="561">
        <v>6</v>
      </c>
      <c r="T258" s="356">
        <f t="shared" si="46"/>
        <v>54</v>
      </c>
      <c r="U258" s="336">
        <f t="shared" si="47"/>
        <v>0</v>
      </c>
      <c r="V258" s="334">
        <f t="shared" si="48"/>
        <v>54</v>
      </c>
      <c r="W258" s="357">
        <f t="shared" si="49"/>
        <v>54</v>
      </c>
    </row>
    <row r="259" spans="1:27" outlineLevel="2">
      <c r="A259" s="354" t="s">
        <v>300</v>
      </c>
      <c r="B259" s="315" t="s">
        <v>9</v>
      </c>
      <c r="C259" s="315" t="s">
        <v>18</v>
      </c>
      <c r="D259" s="315" t="s">
        <v>84</v>
      </c>
      <c r="E259" s="315" t="s">
        <v>85</v>
      </c>
      <c r="F259" s="315" t="s">
        <v>86</v>
      </c>
      <c r="G259" s="355">
        <v>6</v>
      </c>
      <c r="H259" s="315" t="s">
        <v>13</v>
      </c>
      <c r="I259" s="329">
        <v>0.3</v>
      </c>
      <c r="J259" s="329">
        <f>9*I259</f>
        <v>2.6999999999999997</v>
      </c>
      <c r="K259" s="330">
        <f>9*I259</f>
        <v>2.6999999999999997</v>
      </c>
      <c r="L259" s="338">
        <f t="shared" si="44"/>
        <v>1.4999999999999998</v>
      </c>
      <c r="M259" s="339">
        <f t="shared" si="45"/>
        <v>1.4999999999999998</v>
      </c>
      <c r="N259" s="552">
        <v>100</v>
      </c>
      <c r="O259" s="543">
        <v>2</v>
      </c>
      <c r="P259" s="544">
        <v>5</v>
      </c>
      <c r="Q259" s="310">
        <v>0</v>
      </c>
      <c r="R259" s="333">
        <v>0</v>
      </c>
      <c r="S259" s="334">
        <v>0</v>
      </c>
      <c r="T259" s="356">
        <f t="shared" si="46"/>
        <v>18.899999999999999</v>
      </c>
      <c r="U259" s="336">
        <f t="shared" si="47"/>
        <v>18.899999999999999</v>
      </c>
      <c r="V259" s="334">
        <f t="shared" si="48"/>
        <v>0</v>
      </c>
      <c r="W259" s="357">
        <f t="shared" si="49"/>
        <v>18.899999999999999</v>
      </c>
    </row>
    <row r="260" spans="1:27" outlineLevel="2">
      <c r="A260" s="326" t="s">
        <v>300</v>
      </c>
      <c r="B260" s="315" t="s">
        <v>9</v>
      </c>
      <c r="C260" s="315" t="s">
        <v>18</v>
      </c>
      <c r="D260" s="315" t="s">
        <v>15</v>
      </c>
      <c r="E260" s="315" t="s">
        <v>16</v>
      </c>
      <c r="F260" s="315" t="s">
        <v>17</v>
      </c>
      <c r="G260" s="355">
        <v>6</v>
      </c>
      <c r="H260" s="315" t="s">
        <v>13</v>
      </c>
      <c r="I260" s="329">
        <v>1</v>
      </c>
      <c r="J260" s="329">
        <v>9</v>
      </c>
      <c r="K260" s="330">
        <v>9</v>
      </c>
      <c r="L260" s="338">
        <f t="shared" si="44"/>
        <v>5</v>
      </c>
      <c r="M260" s="339">
        <f t="shared" si="45"/>
        <v>5</v>
      </c>
      <c r="N260" s="552">
        <v>100</v>
      </c>
      <c r="O260" s="543">
        <v>2</v>
      </c>
      <c r="P260" s="544">
        <v>5</v>
      </c>
      <c r="Q260" s="310">
        <v>0</v>
      </c>
      <c r="R260" s="333">
        <v>0</v>
      </c>
      <c r="S260" s="334">
        <v>0</v>
      </c>
      <c r="T260" s="356">
        <f t="shared" si="46"/>
        <v>63</v>
      </c>
      <c r="U260" s="336">
        <f t="shared" si="47"/>
        <v>63</v>
      </c>
      <c r="V260" s="334">
        <f t="shared" si="48"/>
        <v>0</v>
      </c>
      <c r="W260" s="357">
        <f t="shared" si="49"/>
        <v>63</v>
      </c>
    </row>
    <row r="261" spans="1:27" outlineLevel="2">
      <c r="A261" s="354" t="s">
        <v>300</v>
      </c>
      <c r="B261" s="315" t="s">
        <v>9</v>
      </c>
      <c r="C261" s="315" t="s">
        <v>56</v>
      </c>
      <c r="D261" s="315" t="s">
        <v>307</v>
      </c>
      <c r="E261" s="315" t="s">
        <v>308</v>
      </c>
      <c r="F261" s="315" t="s">
        <v>309</v>
      </c>
      <c r="G261" s="355">
        <v>6</v>
      </c>
      <c r="H261" s="315" t="s">
        <v>13</v>
      </c>
      <c r="I261" s="329">
        <v>1</v>
      </c>
      <c r="J261" s="329">
        <v>9</v>
      </c>
      <c r="K261" s="330">
        <v>9</v>
      </c>
      <c r="L261" s="338">
        <f t="shared" si="44"/>
        <v>5</v>
      </c>
      <c r="M261" s="339">
        <f t="shared" si="45"/>
        <v>5</v>
      </c>
      <c r="N261" s="310">
        <v>0</v>
      </c>
      <c r="O261" s="333">
        <v>0</v>
      </c>
      <c r="P261" s="334">
        <v>0</v>
      </c>
      <c r="Q261" s="677">
        <v>120</v>
      </c>
      <c r="R261" s="543">
        <v>2</v>
      </c>
      <c r="S261" s="674">
        <v>6</v>
      </c>
      <c r="T261" s="356">
        <f t="shared" si="46"/>
        <v>72</v>
      </c>
      <c r="U261" s="336">
        <f t="shared" si="47"/>
        <v>0</v>
      </c>
      <c r="V261" s="334">
        <f t="shared" si="48"/>
        <v>72</v>
      </c>
      <c r="W261" s="357">
        <f t="shared" si="49"/>
        <v>72</v>
      </c>
    </row>
    <row r="262" spans="1:27" outlineLevel="2">
      <c r="A262" s="354" t="s">
        <v>300</v>
      </c>
      <c r="B262" s="315" t="s">
        <v>9</v>
      </c>
      <c r="C262" s="315" t="s">
        <v>56</v>
      </c>
      <c r="D262" s="315" t="s">
        <v>281</v>
      </c>
      <c r="E262" s="315" t="s">
        <v>282</v>
      </c>
      <c r="F262" s="315" t="s">
        <v>283</v>
      </c>
      <c r="G262" s="355">
        <v>6</v>
      </c>
      <c r="H262" s="315" t="s">
        <v>13</v>
      </c>
      <c r="I262" s="329">
        <v>0.2</v>
      </c>
      <c r="J262" s="329">
        <f>9*I262</f>
        <v>1.8</v>
      </c>
      <c r="K262" s="330">
        <f>9*I262</f>
        <v>1.8</v>
      </c>
      <c r="L262" s="338">
        <f t="shared" si="44"/>
        <v>1</v>
      </c>
      <c r="M262" s="339">
        <f t="shared" si="45"/>
        <v>1</v>
      </c>
      <c r="N262" s="310">
        <v>0</v>
      </c>
      <c r="O262" s="333">
        <v>0</v>
      </c>
      <c r="P262" s="334">
        <v>0</v>
      </c>
      <c r="Q262" s="552">
        <v>100</v>
      </c>
      <c r="R262" s="543">
        <v>2</v>
      </c>
      <c r="S262" s="544">
        <v>5</v>
      </c>
      <c r="T262" s="356">
        <f t="shared" si="46"/>
        <v>12.6</v>
      </c>
      <c r="U262" s="336">
        <f t="shared" si="47"/>
        <v>0</v>
      </c>
      <c r="V262" s="334">
        <f t="shared" si="48"/>
        <v>12.6</v>
      </c>
      <c r="W262" s="357">
        <f t="shared" si="49"/>
        <v>12.6</v>
      </c>
    </row>
    <row r="263" spans="1:27" outlineLevel="2">
      <c r="A263" s="354" t="s">
        <v>300</v>
      </c>
      <c r="B263" s="315" t="s">
        <v>9</v>
      </c>
      <c r="C263" s="315" t="s">
        <v>22</v>
      </c>
      <c r="D263" s="315" t="s">
        <v>284</v>
      </c>
      <c r="E263" s="315" t="s">
        <v>285</v>
      </c>
      <c r="F263" s="315" t="s">
        <v>286</v>
      </c>
      <c r="G263" s="355">
        <v>6</v>
      </c>
      <c r="H263" s="315" t="s">
        <v>13</v>
      </c>
      <c r="I263" s="329">
        <f>1/3</f>
        <v>0.33333333333333331</v>
      </c>
      <c r="J263" s="329">
        <f>9*I263</f>
        <v>3</v>
      </c>
      <c r="K263" s="330">
        <f>9*I263</f>
        <v>3</v>
      </c>
      <c r="L263" s="338">
        <f t="shared" si="44"/>
        <v>1.6666666666666667</v>
      </c>
      <c r="M263" s="339">
        <f t="shared" si="45"/>
        <v>1.6666666666666667</v>
      </c>
      <c r="N263" s="559">
        <v>100</v>
      </c>
      <c r="O263" s="543">
        <v>2</v>
      </c>
      <c r="P263" s="561">
        <v>5</v>
      </c>
      <c r="Q263" s="310">
        <v>0</v>
      </c>
      <c r="R263" s="333">
        <v>0</v>
      </c>
      <c r="S263" s="334">
        <v>0</v>
      </c>
      <c r="T263" s="356">
        <f t="shared" si="46"/>
        <v>21</v>
      </c>
      <c r="U263" s="336">
        <f t="shared" si="47"/>
        <v>21</v>
      </c>
      <c r="V263" s="334">
        <f t="shared" si="48"/>
        <v>0</v>
      </c>
      <c r="W263" s="357">
        <f t="shared" si="49"/>
        <v>21</v>
      </c>
      <c r="X263" s="43"/>
      <c r="Y263" s="43"/>
      <c r="Z263" s="174"/>
      <c r="AA263" s="70"/>
    </row>
    <row r="264" spans="1:27" outlineLevel="2">
      <c r="A264" s="354" t="s">
        <v>300</v>
      </c>
      <c r="B264" s="315" t="s">
        <v>9</v>
      </c>
      <c r="C264" s="315" t="s">
        <v>22</v>
      </c>
      <c r="D264" s="315" t="s">
        <v>310</v>
      </c>
      <c r="E264" s="315" t="s">
        <v>311</v>
      </c>
      <c r="F264" s="315" t="s">
        <v>312</v>
      </c>
      <c r="G264" s="355">
        <v>6</v>
      </c>
      <c r="H264" s="315" t="s">
        <v>13</v>
      </c>
      <c r="I264" s="329">
        <v>1</v>
      </c>
      <c r="J264" s="329">
        <v>13.5</v>
      </c>
      <c r="K264" s="330">
        <v>4.5</v>
      </c>
      <c r="L264" s="338">
        <f t="shared" si="44"/>
        <v>7.5</v>
      </c>
      <c r="M264" s="339">
        <f t="shared" si="45"/>
        <v>2.5</v>
      </c>
      <c r="N264" s="552">
        <v>100</v>
      </c>
      <c r="O264" s="543">
        <v>2</v>
      </c>
      <c r="P264" s="544">
        <v>5</v>
      </c>
      <c r="Q264" s="310">
        <v>0</v>
      </c>
      <c r="R264" s="333">
        <v>0</v>
      </c>
      <c r="S264" s="334">
        <v>0</v>
      </c>
      <c r="T264" s="356">
        <f t="shared" si="46"/>
        <v>49.5</v>
      </c>
      <c r="U264" s="336">
        <f t="shared" si="47"/>
        <v>49.5</v>
      </c>
      <c r="V264" s="334">
        <f t="shared" si="48"/>
        <v>0</v>
      </c>
      <c r="W264" s="357">
        <f t="shared" si="49"/>
        <v>49.5</v>
      </c>
      <c r="X264" s="43"/>
      <c r="Y264" s="43"/>
      <c r="Z264" s="174"/>
      <c r="AA264" s="70"/>
    </row>
    <row r="265" spans="1:27" outlineLevel="2">
      <c r="A265" s="326" t="s">
        <v>300</v>
      </c>
      <c r="B265" s="315" t="s">
        <v>9</v>
      </c>
      <c r="C265" s="315" t="s">
        <v>22</v>
      </c>
      <c r="D265" s="315" t="s">
        <v>19</v>
      </c>
      <c r="E265" s="315" t="s">
        <v>20</v>
      </c>
      <c r="F265" s="315" t="s">
        <v>21</v>
      </c>
      <c r="G265" s="355">
        <v>6</v>
      </c>
      <c r="H265" s="315" t="s">
        <v>13</v>
      </c>
      <c r="I265" s="329">
        <v>1</v>
      </c>
      <c r="J265" s="329">
        <v>9</v>
      </c>
      <c r="K265" s="330">
        <v>9</v>
      </c>
      <c r="L265" s="338">
        <f t="shared" si="44"/>
        <v>5</v>
      </c>
      <c r="M265" s="339">
        <f t="shared" si="45"/>
        <v>5</v>
      </c>
      <c r="N265" s="552">
        <v>100</v>
      </c>
      <c r="O265" s="543">
        <v>2</v>
      </c>
      <c r="P265" s="544">
        <v>5</v>
      </c>
      <c r="Q265" s="310">
        <v>0</v>
      </c>
      <c r="R265" s="333">
        <v>0</v>
      </c>
      <c r="S265" s="334">
        <v>0</v>
      </c>
      <c r="T265" s="356">
        <f t="shared" si="46"/>
        <v>63</v>
      </c>
      <c r="U265" s="336">
        <f t="shared" si="47"/>
        <v>63</v>
      </c>
      <c r="V265" s="334">
        <f t="shared" si="48"/>
        <v>0</v>
      </c>
      <c r="W265" s="357">
        <f t="shared" si="49"/>
        <v>63</v>
      </c>
    </row>
    <row r="266" spans="1:27" outlineLevel="2">
      <c r="A266" s="354" t="s">
        <v>300</v>
      </c>
      <c r="B266" s="315" t="s">
        <v>9</v>
      </c>
      <c r="C266" s="315" t="s">
        <v>38</v>
      </c>
      <c r="D266" s="315" t="s">
        <v>313</v>
      </c>
      <c r="E266" s="315" t="s">
        <v>314</v>
      </c>
      <c r="F266" s="315" t="s">
        <v>315</v>
      </c>
      <c r="G266" s="355">
        <v>6</v>
      </c>
      <c r="H266" s="315" t="s">
        <v>13</v>
      </c>
      <c r="I266" s="329">
        <v>1</v>
      </c>
      <c r="J266" s="329">
        <v>13.5</v>
      </c>
      <c r="K266" s="330">
        <v>4.5</v>
      </c>
      <c r="L266" s="338">
        <f t="shared" si="44"/>
        <v>7.5</v>
      </c>
      <c r="M266" s="339">
        <f t="shared" si="45"/>
        <v>2.5</v>
      </c>
      <c r="N266" s="310">
        <v>0</v>
      </c>
      <c r="O266" s="333">
        <v>0</v>
      </c>
      <c r="P266" s="334">
        <v>0</v>
      </c>
      <c r="Q266" s="552">
        <v>120</v>
      </c>
      <c r="R266" s="543">
        <v>2</v>
      </c>
      <c r="S266" s="544">
        <v>6</v>
      </c>
      <c r="T266" s="356">
        <f t="shared" si="46"/>
        <v>54</v>
      </c>
      <c r="U266" s="336">
        <f t="shared" si="47"/>
        <v>0</v>
      </c>
      <c r="V266" s="334">
        <f t="shared" si="48"/>
        <v>54</v>
      </c>
      <c r="W266" s="357">
        <f t="shared" si="49"/>
        <v>54</v>
      </c>
    </row>
    <row r="267" spans="1:27" outlineLevel="2">
      <c r="A267" s="354" t="s">
        <v>300</v>
      </c>
      <c r="B267" s="315" t="s">
        <v>9</v>
      </c>
      <c r="C267" s="315" t="s">
        <v>38</v>
      </c>
      <c r="D267" s="315" t="s">
        <v>316</v>
      </c>
      <c r="E267" s="315" t="s">
        <v>317</v>
      </c>
      <c r="F267" s="315" t="s">
        <v>318</v>
      </c>
      <c r="G267" s="355">
        <v>6</v>
      </c>
      <c r="H267" s="315" t="s">
        <v>13</v>
      </c>
      <c r="I267" s="329">
        <v>1</v>
      </c>
      <c r="J267" s="329">
        <v>13.5</v>
      </c>
      <c r="K267" s="330">
        <v>4.5</v>
      </c>
      <c r="L267" s="338">
        <f t="shared" si="44"/>
        <v>7.5</v>
      </c>
      <c r="M267" s="339">
        <f t="shared" si="45"/>
        <v>2.5</v>
      </c>
      <c r="N267" s="310">
        <v>0</v>
      </c>
      <c r="O267" s="333">
        <v>0</v>
      </c>
      <c r="P267" s="334">
        <v>0</v>
      </c>
      <c r="Q267" s="677">
        <v>80</v>
      </c>
      <c r="R267" s="543">
        <v>2</v>
      </c>
      <c r="S267" s="674">
        <v>4</v>
      </c>
      <c r="T267" s="356">
        <f t="shared" si="46"/>
        <v>45</v>
      </c>
      <c r="U267" s="336">
        <f t="shared" si="47"/>
        <v>0</v>
      </c>
      <c r="V267" s="334">
        <f t="shared" si="48"/>
        <v>45</v>
      </c>
      <c r="W267" s="357">
        <f t="shared" si="49"/>
        <v>45</v>
      </c>
    </row>
    <row r="268" spans="1:27" outlineLevel="2">
      <c r="A268" s="354" t="s">
        <v>300</v>
      </c>
      <c r="B268" s="315" t="s">
        <v>9</v>
      </c>
      <c r="C268" s="315" t="s">
        <v>38</v>
      </c>
      <c r="D268" s="315" t="s">
        <v>87</v>
      </c>
      <c r="E268" s="315" t="s">
        <v>88</v>
      </c>
      <c r="F268" s="315" t="s">
        <v>89</v>
      </c>
      <c r="G268" s="355">
        <v>6</v>
      </c>
      <c r="H268" s="315" t="s">
        <v>13</v>
      </c>
      <c r="I268" s="329">
        <v>0.1</v>
      </c>
      <c r="J268" s="329">
        <f>9*I268</f>
        <v>0.9</v>
      </c>
      <c r="K268" s="330">
        <f>9*I268</f>
        <v>0.9</v>
      </c>
      <c r="L268" s="338">
        <f t="shared" si="44"/>
        <v>0.5</v>
      </c>
      <c r="M268" s="339">
        <f t="shared" si="45"/>
        <v>0.5</v>
      </c>
      <c r="N268" s="310">
        <v>0</v>
      </c>
      <c r="O268" s="333">
        <v>0</v>
      </c>
      <c r="P268" s="334">
        <v>0</v>
      </c>
      <c r="Q268" s="552">
        <v>100</v>
      </c>
      <c r="R268" s="543">
        <v>2</v>
      </c>
      <c r="S268" s="544">
        <v>5</v>
      </c>
      <c r="T268" s="356">
        <f t="shared" si="46"/>
        <v>6.3</v>
      </c>
      <c r="U268" s="336">
        <f t="shared" si="47"/>
        <v>0</v>
      </c>
      <c r="V268" s="334">
        <f t="shared" si="48"/>
        <v>6.3</v>
      </c>
      <c r="W268" s="357">
        <f t="shared" si="49"/>
        <v>6.3</v>
      </c>
    </row>
    <row r="269" spans="1:27" outlineLevel="2">
      <c r="A269" s="326" t="s">
        <v>300</v>
      </c>
      <c r="B269" s="315" t="s">
        <v>9</v>
      </c>
      <c r="C269" s="315" t="s">
        <v>8</v>
      </c>
      <c r="D269" s="315" t="s">
        <v>23</v>
      </c>
      <c r="E269" s="315" t="s">
        <v>5</v>
      </c>
      <c r="F269" s="315" t="s">
        <v>6</v>
      </c>
      <c r="G269" s="355">
        <v>24</v>
      </c>
      <c r="H269" s="315" t="s">
        <v>7</v>
      </c>
      <c r="I269" s="329">
        <v>1</v>
      </c>
      <c r="J269" s="329">
        <f>$Y$33</f>
        <v>1.3149999999999999</v>
      </c>
      <c r="K269" s="330">
        <v>0</v>
      </c>
      <c r="L269" s="338">
        <f t="shared" si="44"/>
        <v>0.18263888888888888</v>
      </c>
      <c r="M269" s="339">
        <f t="shared" si="45"/>
        <v>0</v>
      </c>
      <c r="N269" s="552">
        <v>16</v>
      </c>
      <c r="O269" s="545">
        <f>N269</f>
        <v>16</v>
      </c>
      <c r="P269" s="544">
        <v>0</v>
      </c>
      <c r="Q269" s="552">
        <v>16</v>
      </c>
      <c r="R269" s="545">
        <f>Q269</f>
        <v>16</v>
      </c>
      <c r="S269" s="544">
        <v>0</v>
      </c>
      <c r="T269" s="356">
        <f t="shared" si="46"/>
        <v>42.08</v>
      </c>
      <c r="U269" s="336">
        <f t="shared" si="47"/>
        <v>21.04</v>
      </c>
      <c r="V269" s="334">
        <f t="shared" si="48"/>
        <v>21.04</v>
      </c>
      <c r="W269" s="357">
        <f t="shared" si="49"/>
        <v>42.08</v>
      </c>
    </row>
    <row r="270" spans="1:27" outlineLevel="2">
      <c r="A270" s="354" t="s">
        <v>300</v>
      </c>
      <c r="B270" s="315" t="s">
        <v>9</v>
      </c>
      <c r="C270" s="315" t="s">
        <v>18</v>
      </c>
      <c r="D270" s="315" t="s">
        <v>319</v>
      </c>
      <c r="E270" s="315" t="s">
        <v>320</v>
      </c>
      <c r="F270" s="315" t="s">
        <v>321</v>
      </c>
      <c r="G270" s="355">
        <v>6</v>
      </c>
      <c r="H270" s="315" t="s">
        <v>13</v>
      </c>
      <c r="I270" s="329">
        <v>1</v>
      </c>
      <c r="J270" s="329">
        <v>9</v>
      </c>
      <c r="K270" s="330">
        <v>9</v>
      </c>
      <c r="L270" s="338">
        <f t="shared" si="44"/>
        <v>5</v>
      </c>
      <c r="M270" s="339">
        <f t="shared" si="45"/>
        <v>5</v>
      </c>
      <c r="N270" s="552">
        <v>96</v>
      </c>
      <c r="O270" s="543">
        <v>2</v>
      </c>
      <c r="P270" s="544">
        <v>8</v>
      </c>
      <c r="Q270" s="310">
        <v>0</v>
      </c>
      <c r="R270" s="333">
        <v>0</v>
      </c>
      <c r="S270" s="334">
        <v>0</v>
      </c>
      <c r="T270" s="356">
        <f t="shared" si="46"/>
        <v>90</v>
      </c>
      <c r="U270" s="336">
        <f t="shared" si="47"/>
        <v>90</v>
      </c>
      <c r="V270" s="334">
        <f t="shared" si="48"/>
        <v>0</v>
      </c>
      <c r="W270" s="357">
        <f t="shared" si="49"/>
        <v>90</v>
      </c>
    </row>
    <row r="271" spans="1:27" outlineLevel="2">
      <c r="A271" s="354" t="s">
        <v>300</v>
      </c>
      <c r="B271" s="315" t="s">
        <v>9</v>
      </c>
      <c r="C271" s="315" t="s">
        <v>97</v>
      </c>
      <c r="D271" s="315" t="s">
        <v>322</v>
      </c>
      <c r="E271" s="315" t="s">
        <v>323</v>
      </c>
      <c r="F271" s="315" t="s">
        <v>324</v>
      </c>
      <c r="G271" s="355">
        <v>6</v>
      </c>
      <c r="H271" s="315" t="s">
        <v>96</v>
      </c>
      <c r="I271" s="329">
        <v>0.5</v>
      </c>
      <c r="J271" s="329">
        <f>(9+$Y$34)*I271</f>
        <v>6.75</v>
      </c>
      <c r="K271" s="330">
        <f>4.5*I271</f>
        <v>2.25</v>
      </c>
      <c r="L271" s="338">
        <f t="shared" si="44"/>
        <v>3.75</v>
      </c>
      <c r="M271" s="339">
        <f t="shared" si="45"/>
        <v>1.25</v>
      </c>
      <c r="N271" s="552">
        <v>20</v>
      </c>
      <c r="O271" s="543">
        <v>1</v>
      </c>
      <c r="P271" s="544">
        <v>1</v>
      </c>
      <c r="Q271" s="310">
        <v>0</v>
      </c>
      <c r="R271" s="333">
        <v>0</v>
      </c>
      <c r="S271" s="334">
        <v>0</v>
      </c>
      <c r="T271" s="356">
        <f t="shared" si="46"/>
        <v>9</v>
      </c>
      <c r="U271" s="336">
        <f t="shared" si="47"/>
        <v>9</v>
      </c>
      <c r="V271" s="334">
        <f t="shared" si="48"/>
        <v>0</v>
      </c>
      <c r="W271" s="357">
        <f t="shared" si="49"/>
        <v>9</v>
      </c>
    </row>
    <row r="272" spans="1:27" outlineLevel="2">
      <c r="A272" s="354" t="s">
        <v>300</v>
      </c>
      <c r="B272" s="315" t="s">
        <v>9</v>
      </c>
      <c r="C272" s="315" t="s">
        <v>97</v>
      </c>
      <c r="D272" s="565" t="s">
        <v>108</v>
      </c>
      <c r="E272" s="565" t="s">
        <v>905</v>
      </c>
      <c r="F272" s="565" t="s">
        <v>904</v>
      </c>
      <c r="G272" s="355">
        <v>6</v>
      </c>
      <c r="H272" s="315" t="s">
        <v>96</v>
      </c>
      <c r="I272" s="329">
        <f>1/3</f>
        <v>0.33333333333333331</v>
      </c>
      <c r="J272" s="329">
        <f>(9+$Y$34)*I272</f>
        <v>4.5</v>
      </c>
      <c r="K272" s="330">
        <f>4.5*I272</f>
        <v>1.5</v>
      </c>
      <c r="L272" s="338">
        <f t="shared" si="44"/>
        <v>2.5</v>
      </c>
      <c r="M272" s="339">
        <f t="shared" si="45"/>
        <v>0.83333333333333337</v>
      </c>
      <c r="N272" s="552">
        <v>40</v>
      </c>
      <c r="O272" s="543">
        <v>1</v>
      </c>
      <c r="P272" s="544">
        <v>2</v>
      </c>
      <c r="Q272" s="310">
        <v>0</v>
      </c>
      <c r="R272" s="333">
        <v>0</v>
      </c>
      <c r="S272" s="334">
        <v>0</v>
      </c>
      <c r="T272" s="356">
        <f t="shared" si="46"/>
        <v>7.5</v>
      </c>
      <c r="U272" s="336">
        <f t="shared" si="47"/>
        <v>7.5</v>
      </c>
      <c r="V272" s="334">
        <f t="shared" si="48"/>
        <v>0</v>
      </c>
      <c r="W272" s="357">
        <f t="shared" si="49"/>
        <v>7.5</v>
      </c>
    </row>
    <row r="273" spans="1:27" outlineLevel="2">
      <c r="A273" s="326" t="s">
        <v>300</v>
      </c>
      <c r="B273" s="315" t="s">
        <v>9</v>
      </c>
      <c r="C273" s="315" t="s">
        <v>8</v>
      </c>
      <c r="D273" s="315" t="s">
        <v>29</v>
      </c>
      <c r="E273" s="315" t="s">
        <v>30</v>
      </c>
      <c r="F273" s="315" t="s">
        <v>31</v>
      </c>
      <c r="G273" s="355">
        <v>12</v>
      </c>
      <c r="H273" s="315" t="s">
        <v>32</v>
      </c>
      <c r="I273" s="329">
        <v>1</v>
      </c>
      <c r="J273" s="329">
        <f>$Y$31</f>
        <v>0.1</v>
      </c>
      <c r="K273" s="330">
        <v>0</v>
      </c>
      <c r="L273" s="338">
        <f t="shared" si="44"/>
        <v>2.7777777777777776E-2</v>
      </c>
      <c r="M273" s="339">
        <f t="shared" si="45"/>
        <v>0</v>
      </c>
      <c r="N273" s="558">
        <v>15</v>
      </c>
      <c r="O273" s="563">
        <f>N273</f>
        <v>15</v>
      </c>
      <c r="P273" s="561">
        <v>0</v>
      </c>
      <c r="Q273" s="559">
        <v>5</v>
      </c>
      <c r="R273" s="563">
        <f>Q273</f>
        <v>5</v>
      </c>
      <c r="S273" s="561">
        <v>0</v>
      </c>
      <c r="T273" s="356">
        <f t="shared" si="46"/>
        <v>2</v>
      </c>
      <c r="U273" s="336">
        <f t="shared" si="47"/>
        <v>1.5</v>
      </c>
      <c r="V273" s="334">
        <f t="shared" si="48"/>
        <v>0.5</v>
      </c>
      <c r="W273" s="357">
        <f t="shared" si="49"/>
        <v>2</v>
      </c>
    </row>
    <row r="274" spans="1:27" outlineLevel="2">
      <c r="A274" s="576" t="s">
        <v>300</v>
      </c>
      <c r="B274" s="315" t="s">
        <v>9</v>
      </c>
      <c r="C274" s="361" t="s">
        <v>8</v>
      </c>
      <c r="D274" s="565" t="s">
        <v>908</v>
      </c>
      <c r="E274" s="565" t="s">
        <v>909</v>
      </c>
      <c r="F274" s="565" t="s">
        <v>957</v>
      </c>
      <c r="G274" s="355">
        <v>6</v>
      </c>
      <c r="H274" s="315" t="s">
        <v>32</v>
      </c>
      <c r="I274" s="575">
        <v>0.3</v>
      </c>
      <c r="J274" s="537">
        <f>(9+$Y$34)*I274</f>
        <v>4.05</v>
      </c>
      <c r="K274" s="567">
        <f>4.5*I274</f>
        <v>1.3499999999999999</v>
      </c>
      <c r="L274" s="338">
        <f t="shared" si="44"/>
        <v>2.25</v>
      </c>
      <c r="M274" s="339">
        <f t="shared" si="45"/>
        <v>0.74999999999999989</v>
      </c>
      <c r="N274" s="310">
        <v>0</v>
      </c>
      <c r="O274" s="333">
        <v>0</v>
      </c>
      <c r="P274" s="334">
        <v>0</v>
      </c>
      <c r="Q274" s="559">
        <v>8</v>
      </c>
      <c r="R274" s="563">
        <v>0.2</v>
      </c>
      <c r="S274" s="561">
        <v>0.4</v>
      </c>
      <c r="T274" s="356">
        <f t="shared" si="46"/>
        <v>1.35</v>
      </c>
      <c r="U274" s="336">
        <f t="shared" si="47"/>
        <v>0</v>
      </c>
      <c r="V274" s="334">
        <f t="shared" si="48"/>
        <v>1.35</v>
      </c>
      <c r="W274" s="357">
        <f t="shared" si="49"/>
        <v>1.35</v>
      </c>
    </row>
    <row r="275" spans="1:27" outlineLevel="2">
      <c r="A275" s="576" t="s">
        <v>300</v>
      </c>
      <c r="B275" s="315" t="s">
        <v>9</v>
      </c>
      <c r="C275" s="361" t="s">
        <v>8</v>
      </c>
      <c r="D275" s="565" t="s">
        <v>908</v>
      </c>
      <c r="E275" s="565" t="s">
        <v>910</v>
      </c>
      <c r="F275" s="565" t="s">
        <v>958</v>
      </c>
      <c r="G275" s="355">
        <v>6</v>
      </c>
      <c r="H275" s="315" t="s">
        <v>32</v>
      </c>
      <c r="I275" s="575">
        <v>0.25</v>
      </c>
      <c r="J275" s="537">
        <f>(9+$Y$34)*I275</f>
        <v>3.375</v>
      </c>
      <c r="K275" s="567">
        <f>4.5*I275</f>
        <v>1.125</v>
      </c>
      <c r="L275" s="338">
        <f t="shared" si="44"/>
        <v>1.875</v>
      </c>
      <c r="M275" s="339">
        <f t="shared" si="45"/>
        <v>0.625</v>
      </c>
      <c r="N275" s="310">
        <v>0</v>
      </c>
      <c r="O275" s="333">
        <v>0</v>
      </c>
      <c r="P275" s="334">
        <v>0</v>
      </c>
      <c r="Q275" s="559">
        <v>8</v>
      </c>
      <c r="R275" s="563">
        <v>0.2</v>
      </c>
      <c r="S275" s="561">
        <v>0.4</v>
      </c>
      <c r="T275" s="356">
        <f t="shared" si="46"/>
        <v>1.125</v>
      </c>
      <c r="U275" s="336">
        <f t="shared" si="47"/>
        <v>0</v>
      </c>
      <c r="V275" s="334">
        <f t="shared" si="48"/>
        <v>1.125</v>
      </c>
      <c r="W275" s="357">
        <f t="shared" si="49"/>
        <v>1.125</v>
      </c>
    </row>
    <row r="276" spans="1:27" outlineLevel="1">
      <c r="A276" s="576"/>
      <c r="B276" s="662" t="s">
        <v>1059</v>
      </c>
      <c r="C276" s="361"/>
      <c r="D276" s="565"/>
      <c r="E276" s="565"/>
      <c r="F276" s="565"/>
      <c r="G276" s="355"/>
      <c r="H276" s="315"/>
      <c r="I276" s="575"/>
      <c r="J276" s="537"/>
      <c r="K276" s="567"/>
      <c r="L276" s="338"/>
      <c r="M276" s="339"/>
      <c r="N276" s="310"/>
      <c r="O276" s="333"/>
      <c r="P276" s="334"/>
      <c r="Q276" s="559"/>
      <c r="R276" s="563"/>
      <c r="S276" s="561"/>
      <c r="T276" s="356"/>
      <c r="U276" s="336"/>
      <c r="V276" s="334"/>
      <c r="W276" s="357">
        <f>SUBTOTAL(9,W256:W275)</f>
        <v>714.05500000000006</v>
      </c>
    </row>
    <row r="277" spans="1:27" outlineLevel="2">
      <c r="A277" s="354" t="s">
        <v>300</v>
      </c>
      <c r="B277" s="315" t="s">
        <v>75</v>
      </c>
      <c r="C277" s="315" t="s">
        <v>14</v>
      </c>
      <c r="D277" s="315" t="s">
        <v>301</v>
      </c>
      <c r="E277" s="315" t="s">
        <v>302</v>
      </c>
      <c r="F277" s="315" t="s">
        <v>303</v>
      </c>
      <c r="G277" s="355">
        <v>6</v>
      </c>
      <c r="H277" s="315" t="s">
        <v>42</v>
      </c>
      <c r="I277" s="329">
        <v>1</v>
      </c>
      <c r="J277" s="329">
        <v>9</v>
      </c>
      <c r="K277" s="330">
        <v>9</v>
      </c>
      <c r="L277" s="338">
        <f t="shared" si="44"/>
        <v>5</v>
      </c>
      <c r="M277" s="339">
        <f t="shared" si="45"/>
        <v>5</v>
      </c>
      <c r="N277" s="552">
        <v>10</v>
      </c>
      <c r="O277" s="543">
        <v>0.4</v>
      </c>
      <c r="P277" s="544">
        <v>0.5</v>
      </c>
      <c r="Q277" s="552">
        <v>40</v>
      </c>
      <c r="R277" s="543">
        <v>1</v>
      </c>
      <c r="S277" s="544">
        <v>2</v>
      </c>
      <c r="T277" s="356">
        <f t="shared" si="46"/>
        <v>35.1</v>
      </c>
      <c r="U277" s="336">
        <f t="shared" si="47"/>
        <v>8.1</v>
      </c>
      <c r="V277" s="334">
        <f t="shared" si="48"/>
        <v>27</v>
      </c>
      <c r="W277" s="357">
        <f t="shared" si="49"/>
        <v>35.1</v>
      </c>
    </row>
    <row r="278" spans="1:27" outlineLevel="2">
      <c r="A278" s="354" t="s">
        <v>300</v>
      </c>
      <c r="B278" s="315" t="s">
        <v>75</v>
      </c>
      <c r="C278" s="315" t="s">
        <v>97</v>
      </c>
      <c r="D278" s="315" t="s">
        <v>167</v>
      </c>
      <c r="E278" s="315" t="s">
        <v>168</v>
      </c>
      <c r="F278" s="315" t="s">
        <v>169</v>
      </c>
      <c r="G278" s="355">
        <v>6</v>
      </c>
      <c r="H278" s="315" t="s">
        <v>79</v>
      </c>
      <c r="I278" s="329">
        <v>0.75</v>
      </c>
      <c r="J278" s="329">
        <f>9*I278</f>
        <v>6.75</v>
      </c>
      <c r="K278" s="330">
        <f>9*I278</f>
        <v>6.75</v>
      </c>
      <c r="L278" s="338">
        <f t="shared" si="44"/>
        <v>3.75</v>
      </c>
      <c r="M278" s="339">
        <f t="shared" si="45"/>
        <v>3.75</v>
      </c>
      <c r="N278" s="552">
        <v>22</v>
      </c>
      <c r="O278" s="543">
        <v>0.5</v>
      </c>
      <c r="P278" s="544">
        <v>1.5</v>
      </c>
      <c r="Q278" s="310">
        <v>0</v>
      </c>
      <c r="R278" s="333">
        <v>0</v>
      </c>
      <c r="S278" s="334">
        <v>0</v>
      </c>
      <c r="T278" s="356">
        <f t="shared" si="46"/>
        <v>13.5</v>
      </c>
      <c r="U278" s="336">
        <f t="shared" si="47"/>
        <v>13.5</v>
      </c>
      <c r="V278" s="334">
        <f t="shared" si="48"/>
        <v>0</v>
      </c>
      <c r="W278" s="357">
        <f t="shared" si="49"/>
        <v>13.5</v>
      </c>
    </row>
    <row r="279" spans="1:27" outlineLevel="2">
      <c r="A279" s="576" t="s">
        <v>300</v>
      </c>
      <c r="B279" s="315" t="s">
        <v>75</v>
      </c>
      <c r="C279" s="361" t="s">
        <v>8</v>
      </c>
      <c r="D279" s="565" t="s">
        <v>908</v>
      </c>
      <c r="E279" s="565" t="s">
        <v>909</v>
      </c>
      <c r="F279" s="565" t="s">
        <v>957</v>
      </c>
      <c r="G279" s="355">
        <v>6</v>
      </c>
      <c r="H279" s="315" t="s">
        <v>32</v>
      </c>
      <c r="I279" s="575">
        <v>0.3</v>
      </c>
      <c r="J279" s="537">
        <f>(9+$Y$34)*I279</f>
        <v>4.05</v>
      </c>
      <c r="K279" s="567">
        <f>4.5*I279</f>
        <v>1.3499999999999999</v>
      </c>
      <c r="L279" s="338">
        <f t="shared" si="44"/>
        <v>2.25</v>
      </c>
      <c r="M279" s="339">
        <f t="shared" si="45"/>
        <v>0.74999999999999989</v>
      </c>
      <c r="N279" s="310">
        <v>0</v>
      </c>
      <c r="O279" s="333">
        <v>0</v>
      </c>
      <c r="P279" s="334">
        <v>0</v>
      </c>
      <c r="Q279" s="559">
        <v>8</v>
      </c>
      <c r="R279" s="563">
        <v>0.2</v>
      </c>
      <c r="S279" s="561">
        <v>0.4</v>
      </c>
      <c r="T279" s="356">
        <f t="shared" si="46"/>
        <v>1.35</v>
      </c>
      <c r="U279" s="336">
        <f t="shared" si="47"/>
        <v>0</v>
      </c>
      <c r="V279" s="334">
        <f t="shared" si="48"/>
        <v>1.35</v>
      </c>
      <c r="W279" s="357">
        <f t="shared" si="49"/>
        <v>1.35</v>
      </c>
    </row>
    <row r="280" spans="1:27" outlineLevel="2">
      <c r="A280" s="576" t="s">
        <v>300</v>
      </c>
      <c r="B280" s="315" t="s">
        <v>75</v>
      </c>
      <c r="C280" s="361" t="s">
        <v>8</v>
      </c>
      <c r="D280" s="565" t="s">
        <v>908</v>
      </c>
      <c r="E280" s="565" t="s">
        <v>910</v>
      </c>
      <c r="F280" s="565" t="s">
        <v>958</v>
      </c>
      <c r="G280" s="355">
        <v>6</v>
      </c>
      <c r="H280" s="315" t="s">
        <v>32</v>
      </c>
      <c r="I280" s="575">
        <v>0.25</v>
      </c>
      <c r="J280" s="537">
        <f>(9+$Y$34)*I280</f>
        <v>3.375</v>
      </c>
      <c r="K280" s="567">
        <f>4.5*I280</f>
        <v>1.125</v>
      </c>
      <c r="L280" s="338">
        <f t="shared" si="44"/>
        <v>1.875</v>
      </c>
      <c r="M280" s="339">
        <f t="shared" si="45"/>
        <v>0.625</v>
      </c>
      <c r="N280" s="310">
        <v>0</v>
      </c>
      <c r="O280" s="333">
        <v>0</v>
      </c>
      <c r="P280" s="334">
        <v>0</v>
      </c>
      <c r="Q280" s="559">
        <v>8</v>
      </c>
      <c r="R280" s="563">
        <v>0.2</v>
      </c>
      <c r="S280" s="561">
        <v>0.4</v>
      </c>
      <c r="T280" s="356">
        <f t="shared" si="46"/>
        <v>1.125</v>
      </c>
      <c r="U280" s="336">
        <f t="shared" si="47"/>
        <v>0</v>
      </c>
      <c r="V280" s="334">
        <f t="shared" si="48"/>
        <v>1.125</v>
      </c>
      <c r="W280" s="357">
        <f t="shared" si="49"/>
        <v>1.125</v>
      </c>
      <c r="X280" s="591"/>
      <c r="Y280" s="591"/>
      <c r="Z280" s="592"/>
      <c r="AA280" s="593"/>
    </row>
    <row r="281" spans="1:27" outlineLevel="1">
      <c r="A281" s="576"/>
      <c r="B281" s="662" t="s">
        <v>1060</v>
      </c>
      <c r="C281" s="361"/>
      <c r="D281" s="565"/>
      <c r="E281" s="565"/>
      <c r="F281" s="565"/>
      <c r="G281" s="355"/>
      <c r="H281" s="315"/>
      <c r="I281" s="575"/>
      <c r="J281" s="537"/>
      <c r="K281" s="567"/>
      <c r="L281" s="338"/>
      <c r="M281" s="339"/>
      <c r="N281" s="310"/>
      <c r="O281" s="333"/>
      <c r="P281" s="334"/>
      <c r="Q281" s="559"/>
      <c r="R281" s="563"/>
      <c r="S281" s="561"/>
      <c r="T281" s="356"/>
      <c r="U281" s="336"/>
      <c r="V281" s="334"/>
      <c r="W281" s="357">
        <f>SUBTOTAL(9,W277:W280)</f>
        <v>51.075000000000003</v>
      </c>
      <c r="X281" s="591"/>
      <c r="Y281" s="591"/>
      <c r="Z281" s="592"/>
      <c r="AA281" s="593"/>
    </row>
    <row r="282" spans="1:27" outlineLevel="2">
      <c r="A282" s="576" t="s">
        <v>300</v>
      </c>
      <c r="B282" s="315" t="s">
        <v>34</v>
      </c>
      <c r="C282" s="361" t="s">
        <v>8</v>
      </c>
      <c r="D282" s="565" t="s">
        <v>908</v>
      </c>
      <c r="E282" s="565" t="s">
        <v>909</v>
      </c>
      <c r="F282" s="565" t="s">
        <v>957</v>
      </c>
      <c r="G282" s="355">
        <v>6</v>
      </c>
      <c r="H282" s="315" t="s">
        <v>32</v>
      </c>
      <c r="I282" s="575">
        <v>0.3</v>
      </c>
      <c r="J282" s="537">
        <f>(9+$Y$34)*I282</f>
        <v>4.05</v>
      </c>
      <c r="K282" s="567">
        <f>4.5*I282</f>
        <v>1.3499999999999999</v>
      </c>
      <c r="L282" s="338">
        <f t="shared" si="44"/>
        <v>2.25</v>
      </c>
      <c r="M282" s="339">
        <f t="shared" si="45"/>
        <v>0.74999999999999989</v>
      </c>
      <c r="N282" s="310">
        <v>0</v>
      </c>
      <c r="O282" s="333">
        <v>0</v>
      </c>
      <c r="P282" s="334">
        <v>0</v>
      </c>
      <c r="Q282" s="559">
        <v>8</v>
      </c>
      <c r="R282" s="563">
        <v>0.2</v>
      </c>
      <c r="S282" s="561">
        <v>0.4</v>
      </c>
      <c r="T282" s="356">
        <f t="shared" si="46"/>
        <v>1.35</v>
      </c>
      <c r="U282" s="336">
        <f t="shared" si="47"/>
        <v>0</v>
      </c>
      <c r="V282" s="334">
        <f t="shared" si="48"/>
        <v>1.35</v>
      </c>
      <c r="W282" s="357">
        <f t="shared" si="49"/>
        <v>1.35</v>
      </c>
    </row>
    <row r="283" spans="1:27" outlineLevel="2">
      <c r="A283" s="576" t="s">
        <v>300</v>
      </c>
      <c r="B283" s="315" t="s">
        <v>34</v>
      </c>
      <c r="C283" s="361" t="s">
        <v>8</v>
      </c>
      <c r="D283" s="565" t="s">
        <v>908</v>
      </c>
      <c r="E283" s="565" t="s">
        <v>910</v>
      </c>
      <c r="F283" s="565" t="s">
        <v>958</v>
      </c>
      <c r="G283" s="355">
        <v>6</v>
      </c>
      <c r="H283" s="315" t="s">
        <v>32</v>
      </c>
      <c r="I283" s="575">
        <v>0.25</v>
      </c>
      <c r="J283" s="537">
        <f>(9+$Y$34)*I283</f>
        <v>3.375</v>
      </c>
      <c r="K283" s="567">
        <f>4.5*I283</f>
        <v>1.125</v>
      </c>
      <c r="L283" s="338">
        <f t="shared" si="44"/>
        <v>1.875</v>
      </c>
      <c r="M283" s="339">
        <f t="shared" si="45"/>
        <v>0.625</v>
      </c>
      <c r="N283" s="310">
        <v>0</v>
      </c>
      <c r="O283" s="333">
        <v>0</v>
      </c>
      <c r="P283" s="334">
        <v>0</v>
      </c>
      <c r="Q283" s="559">
        <v>8</v>
      </c>
      <c r="R283" s="563">
        <v>0.2</v>
      </c>
      <c r="S283" s="561">
        <v>0.4</v>
      </c>
      <c r="T283" s="356">
        <f t="shared" si="46"/>
        <v>1.125</v>
      </c>
      <c r="U283" s="336">
        <f t="shared" si="47"/>
        <v>0</v>
      </c>
      <c r="V283" s="334">
        <f t="shared" si="48"/>
        <v>1.125</v>
      </c>
      <c r="W283" s="357">
        <f t="shared" si="49"/>
        <v>1.125</v>
      </c>
    </row>
    <row r="284" spans="1:27" outlineLevel="1">
      <c r="A284" s="576"/>
      <c r="B284" s="662" t="s">
        <v>1056</v>
      </c>
      <c r="C284" s="361"/>
      <c r="D284" s="565"/>
      <c r="E284" s="565"/>
      <c r="F284" s="565"/>
      <c r="G284" s="355"/>
      <c r="H284" s="315"/>
      <c r="I284" s="575"/>
      <c r="J284" s="537"/>
      <c r="K284" s="567"/>
      <c r="L284" s="338"/>
      <c r="M284" s="339"/>
      <c r="N284" s="310"/>
      <c r="O284" s="333"/>
      <c r="P284" s="334"/>
      <c r="Q284" s="559"/>
      <c r="R284" s="563"/>
      <c r="S284" s="561"/>
      <c r="T284" s="356"/>
      <c r="U284" s="336"/>
      <c r="V284" s="334"/>
      <c r="W284" s="357">
        <f>SUBTOTAL(9,W282:W283)</f>
        <v>2.4750000000000001</v>
      </c>
    </row>
    <row r="285" spans="1:27" outlineLevel="2">
      <c r="A285" s="354" t="s">
        <v>300</v>
      </c>
      <c r="B285" s="315" t="s">
        <v>80</v>
      </c>
      <c r="C285" s="315" t="s">
        <v>14</v>
      </c>
      <c r="D285" s="315" t="s">
        <v>301</v>
      </c>
      <c r="E285" s="315" t="s">
        <v>302</v>
      </c>
      <c r="F285" s="315" t="s">
        <v>303</v>
      </c>
      <c r="G285" s="355">
        <v>6</v>
      </c>
      <c r="H285" s="315" t="s">
        <v>42</v>
      </c>
      <c r="I285" s="329">
        <v>1</v>
      </c>
      <c r="J285" s="329">
        <v>9</v>
      </c>
      <c r="K285" s="330">
        <v>9</v>
      </c>
      <c r="L285" s="338">
        <f t="shared" si="44"/>
        <v>5</v>
      </c>
      <c r="M285" s="339">
        <f t="shared" si="45"/>
        <v>5</v>
      </c>
      <c r="N285" s="552">
        <v>10</v>
      </c>
      <c r="O285" s="543">
        <v>0.4</v>
      </c>
      <c r="P285" s="544">
        <v>0.5</v>
      </c>
      <c r="Q285" s="552">
        <v>40</v>
      </c>
      <c r="R285" s="543">
        <v>1</v>
      </c>
      <c r="S285" s="544">
        <v>2</v>
      </c>
      <c r="T285" s="356">
        <f t="shared" si="46"/>
        <v>35.1</v>
      </c>
      <c r="U285" s="336">
        <f t="shared" si="47"/>
        <v>8.1</v>
      </c>
      <c r="V285" s="334">
        <f t="shared" si="48"/>
        <v>27</v>
      </c>
      <c r="W285" s="357">
        <f t="shared" si="49"/>
        <v>35.1</v>
      </c>
      <c r="Y285" s="47"/>
      <c r="Z285" s="69"/>
      <c r="AA285" s="70"/>
    </row>
    <row r="286" spans="1:27" outlineLevel="2">
      <c r="A286" s="354" t="s">
        <v>300</v>
      </c>
      <c r="B286" s="315" t="s">
        <v>80</v>
      </c>
      <c r="C286" s="315" t="s">
        <v>97</v>
      </c>
      <c r="D286" s="315" t="s">
        <v>167</v>
      </c>
      <c r="E286" s="315" t="s">
        <v>168</v>
      </c>
      <c r="F286" s="315" t="s">
        <v>169</v>
      </c>
      <c r="G286" s="355">
        <v>6</v>
      </c>
      <c r="H286" s="315" t="s">
        <v>79</v>
      </c>
      <c r="I286" s="329">
        <v>0.75</v>
      </c>
      <c r="J286" s="329">
        <f>9*I286</f>
        <v>6.75</v>
      </c>
      <c r="K286" s="330">
        <f>9*I286</f>
        <v>6.75</v>
      </c>
      <c r="L286" s="338">
        <f t="shared" si="44"/>
        <v>3.75</v>
      </c>
      <c r="M286" s="339">
        <f t="shared" si="45"/>
        <v>3.75</v>
      </c>
      <c r="N286" s="552">
        <v>22</v>
      </c>
      <c r="O286" s="543">
        <v>0.5</v>
      </c>
      <c r="P286" s="544">
        <v>1.5</v>
      </c>
      <c r="Q286" s="310">
        <v>0</v>
      </c>
      <c r="R286" s="333">
        <v>0</v>
      </c>
      <c r="S286" s="334">
        <v>0</v>
      </c>
      <c r="T286" s="356">
        <f t="shared" si="46"/>
        <v>13.5</v>
      </c>
      <c r="U286" s="336">
        <f t="shared" si="47"/>
        <v>13.5</v>
      </c>
      <c r="V286" s="334">
        <f t="shared" si="48"/>
        <v>0</v>
      </c>
      <c r="W286" s="357">
        <f t="shared" si="49"/>
        <v>13.5</v>
      </c>
    </row>
    <row r="287" spans="1:27" outlineLevel="2">
      <c r="A287" s="576" t="s">
        <v>300</v>
      </c>
      <c r="B287" s="315" t="s">
        <v>80</v>
      </c>
      <c r="C287" s="361" t="s">
        <v>8</v>
      </c>
      <c r="D287" s="565" t="s">
        <v>908</v>
      </c>
      <c r="E287" s="565" t="s">
        <v>909</v>
      </c>
      <c r="F287" s="565" t="s">
        <v>957</v>
      </c>
      <c r="G287" s="355">
        <v>6</v>
      </c>
      <c r="H287" s="315" t="s">
        <v>32</v>
      </c>
      <c r="I287" s="575">
        <v>0.3</v>
      </c>
      <c r="J287" s="537">
        <f>(9+$Y$34)*I287</f>
        <v>4.05</v>
      </c>
      <c r="K287" s="567">
        <f>4.5*I287</f>
        <v>1.3499999999999999</v>
      </c>
      <c r="L287" s="338">
        <f t="shared" si="44"/>
        <v>2.25</v>
      </c>
      <c r="M287" s="339">
        <f t="shared" si="45"/>
        <v>0.74999999999999989</v>
      </c>
      <c r="N287" s="310">
        <v>0</v>
      </c>
      <c r="O287" s="333">
        <v>0</v>
      </c>
      <c r="P287" s="334">
        <v>0</v>
      </c>
      <c r="Q287" s="559">
        <v>8</v>
      </c>
      <c r="R287" s="563">
        <v>0.2</v>
      </c>
      <c r="S287" s="561">
        <v>0.4</v>
      </c>
      <c r="T287" s="356">
        <f t="shared" si="46"/>
        <v>1.35</v>
      </c>
      <c r="U287" s="336">
        <f t="shared" si="47"/>
        <v>0</v>
      </c>
      <c r="V287" s="334">
        <f t="shared" si="48"/>
        <v>1.35</v>
      </c>
      <c r="W287" s="357">
        <f t="shared" si="49"/>
        <v>1.35</v>
      </c>
    </row>
    <row r="288" spans="1:27" outlineLevel="2">
      <c r="A288" s="576" t="s">
        <v>300</v>
      </c>
      <c r="B288" s="315" t="s">
        <v>80</v>
      </c>
      <c r="C288" s="361" t="s">
        <v>8</v>
      </c>
      <c r="D288" s="565" t="s">
        <v>908</v>
      </c>
      <c r="E288" s="565" t="s">
        <v>910</v>
      </c>
      <c r="F288" s="565" t="s">
        <v>958</v>
      </c>
      <c r="G288" s="355">
        <v>6</v>
      </c>
      <c r="H288" s="315" t="s">
        <v>32</v>
      </c>
      <c r="I288" s="575">
        <v>0.25</v>
      </c>
      <c r="J288" s="537">
        <f>(9+$Y$34)*I288</f>
        <v>3.375</v>
      </c>
      <c r="K288" s="567">
        <f>4.5*I288</f>
        <v>1.125</v>
      </c>
      <c r="L288" s="338">
        <f t="shared" si="44"/>
        <v>1.875</v>
      </c>
      <c r="M288" s="339">
        <f t="shared" si="45"/>
        <v>0.625</v>
      </c>
      <c r="N288" s="310">
        <v>0</v>
      </c>
      <c r="O288" s="333">
        <v>0</v>
      </c>
      <c r="P288" s="334">
        <v>0</v>
      </c>
      <c r="Q288" s="559">
        <v>8</v>
      </c>
      <c r="R288" s="563">
        <v>0.2</v>
      </c>
      <c r="S288" s="561">
        <v>0.4</v>
      </c>
      <c r="T288" s="356">
        <f t="shared" si="46"/>
        <v>1.125</v>
      </c>
      <c r="U288" s="336">
        <f t="shared" si="47"/>
        <v>0</v>
      </c>
      <c r="V288" s="334">
        <f t="shared" si="48"/>
        <v>1.125</v>
      </c>
      <c r="W288" s="357">
        <f t="shared" si="49"/>
        <v>1.125</v>
      </c>
    </row>
    <row r="289" spans="1:23" outlineLevel="1">
      <c r="A289" s="576"/>
      <c r="B289" s="662" t="s">
        <v>1061</v>
      </c>
      <c r="C289" s="361"/>
      <c r="D289" s="565"/>
      <c r="E289" s="565"/>
      <c r="F289" s="565"/>
      <c r="G289" s="355"/>
      <c r="H289" s="315"/>
      <c r="I289" s="575"/>
      <c r="J289" s="537"/>
      <c r="K289" s="567"/>
      <c r="L289" s="338"/>
      <c r="M289" s="339"/>
      <c r="N289" s="310"/>
      <c r="O289" s="333"/>
      <c r="P289" s="334"/>
      <c r="Q289" s="559"/>
      <c r="R289" s="563"/>
      <c r="S289" s="561"/>
      <c r="T289" s="356"/>
      <c r="U289" s="336"/>
      <c r="V289" s="334"/>
      <c r="W289" s="357">
        <f>SUBTOTAL(9,W285:W288)</f>
        <v>51.075000000000003</v>
      </c>
    </row>
    <row r="290" spans="1:23" outlineLevel="2">
      <c r="A290" s="354" t="s">
        <v>300</v>
      </c>
      <c r="B290" s="315" t="s">
        <v>3</v>
      </c>
      <c r="C290" s="315" t="s">
        <v>14</v>
      </c>
      <c r="D290" s="315" t="s">
        <v>301</v>
      </c>
      <c r="E290" s="315" t="s">
        <v>302</v>
      </c>
      <c r="F290" s="315" t="s">
        <v>303</v>
      </c>
      <c r="G290" s="355">
        <v>6</v>
      </c>
      <c r="H290" s="315" t="s">
        <v>42</v>
      </c>
      <c r="I290" s="329">
        <v>1</v>
      </c>
      <c r="J290" s="329">
        <v>9</v>
      </c>
      <c r="K290" s="330">
        <v>9</v>
      </c>
      <c r="L290" s="338">
        <f t="shared" si="44"/>
        <v>5</v>
      </c>
      <c r="M290" s="339">
        <f t="shared" si="45"/>
        <v>5</v>
      </c>
      <c r="N290" s="552">
        <v>30</v>
      </c>
      <c r="O290" s="543">
        <v>0.4</v>
      </c>
      <c r="P290" s="544">
        <v>1.5</v>
      </c>
      <c r="Q290" s="552">
        <v>60</v>
      </c>
      <c r="R290" s="543">
        <v>1</v>
      </c>
      <c r="S290" s="544">
        <v>3</v>
      </c>
      <c r="T290" s="356">
        <f t="shared" si="46"/>
        <v>53.1</v>
      </c>
      <c r="U290" s="336">
        <f t="shared" si="47"/>
        <v>17.100000000000001</v>
      </c>
      <c r="V290" s="334">
        <f t="shared" si="48"/>
        <v>36</v>
      </c>
      <c r="W290" s="357">
        <f t="shared" si="49"/>
        <v>53.1</v>
      </c>
    </row>
    <row r="291" spans="1:23" outlineLevel="2">
      <c r="A291" s="354" t="s">
        <v>300</v>
      </c>
      <c r="B291" s="315" t="s">
        <v>3</v>
      </c>
      <c r="C291" s="315" t="s">
        <v>97</v>
      </c>
      <c r="D291" s="315" t="s">
        <v>167</v>
      </c>
      <c r="E291" s="315" t="s">
        <v>168</v>
      </c>
      <c r="F291" s="315" t="s">
        <v>169</v>
      </c>
      <c r="G291" s="355">
        <v>6</v>
      </c>
      <c r="H291" s="315" t="s">
        <v>79</v>
      </c>
      <c r="I291" s="329">
        <v>0.75</v>
      </c>
      <c r="J291" s="329">
        <f>9*I291</f>
        <v>6.75</v>
      </c>
      <c r="K291" s="330">
        <f>9*I291</f>
        <v>6.75</v>
      </c>
      <c r="L291" s="338">
        <f t="shared" si="44"/>
        <v>3.75</v>
      </c>
      <c r="M291" s="339">
        <f t="shared" si="45"/>
        <v>3.75</v>
      </c>
      <c r="N291" s="552">
        <v>45</v>
      </c>
      <c r="O291" s="543">
        <v>1</v>
      </c>
      <c r="P291" s="544">
        <v>3</v>
      </c>
      <c r="Q291" s="310">
        <v>0</v>
      </c>
      <c r="R291" s="333">
        <v>0</v>
      </c>
      <c r="S291" s="334">
        <v>0</v>
      </c>
      <c r="T291" s="356">
        <f t="shared" si="46"/>
        <v>27</v>
      </c>
      <c r="U291" s="336">
        <f t="shared" si="47"/>
        <v>27</v>
      </c>
      <c r="V291" s="334">
        <f t="shared" si="48"/>
        <v>0</v>
      </c>
      <c r="W291" s="357">
        <f t="shared" si="49"/>
        <v>27</v>
      </c>
    </row>
    <row r="292" spans="1:23" outlineLevel="2">
      <c r="A292" s="354" t="s">
        <v>300</v>
      </c>
      <c r="B292" s="315" t="s">
        <v>3</v>
      </c>
      <c r="C292" s="315" t="s">
        <v>22</v>
      </c>
      <c r="D292" s="315" t="s">
        <v>304</v>
      </c>
      <c r="E292" s="315" t="s">
        <v>305</v>
      </c>
      <c r="F292" s="315" t="s">
        <v>306</v>
      </c>
      <c r="G292" s="355">
        <v>6</v>
      </c>
      <c r="H292" s="315" t="s">
        <v>13</v>
      </c>
      <c r="I292" s="329">
        <v>1</v>
      </c>
      <c r="J292" s="329">
        <v>9</v>
      </c>
      <c r="K292" s="330">
        <v>9</v>
      </c>
      <c r="L292" s="338">
        <f t="shared" si="44"/>
        <v>5</v>
      </c>
      <c r="M292" s="339">
        <f t="shared" si="45"/>
        <v>5</v>
      </c>
      <c r="N292" s="552">
        <v>80</v>
      </c>
      <c r="O292" s="563">
        <v>1</v>
      </c>
      <c r="P292" s="561">
        <v>3</v>
      </c>
      <c r="Q292" s="310">
        <v>0</v>
      </c>
      <c r="R292" s="333">
        <v>0</v>
      </c>
      <c r="S292" s="334">
        <v>0</v>
      </c>
      <c r="T292" s="356">
        <f t="shared" si="46"/>
        <v>36</v>
      </c>
      <c r="U292" s="336">
        <f t="shared" si="47"/>
        <v>36</v>
      </c>
      <c r="V292" s="334">
        <f t="shared" si="48"/>
        <v>0</v>
      </c>
      <c r="W292" s="357">
        <f t="shared" si="49"/>
        <v>36</v>
      </c>
    </row>
    <row r="293" spans="1:23" outlineLevel="2">
      <c r="A293" s="354" t="s">
        <v>300</v>
      </c>
      <c r="B293" s="315" t="s">
        <v>3</v>
      </c>
      <c r="C293" s="315" t="s">
        <v>38</v>
      </c>
      <c r="D293" s="315" t="s">
        <v>275</v>
      </c>
      <c r="E293" s="315" t="s">
        <v>276</v>
      </c>
      <c r="F293" s="315" t="s">
        <v>277</v>
      </c>
      <c r="G293" s="355">
        <v>6</v>
      </c>
      <c r="H293" s="315" t="s">
        <v>13</v>
      </c>
      <c r="I293" s="329">
        <f>1/3</f>
        <v>0.33333333333333331</v>
      </c>
      <c r="J293" s="329">
        <f>9*I293</f>
        <v>3</v>
      </c>
      <c r="K293" s="330">
        <f>9*I293</f>
        <v>3</v>
      </c>
      <c r="L293" s="338">
        <f t="shared" si="44"/>
        <v>1.6666666666666667</v>
      </c>
      <c r="M293" s="339">
        <f t="shared" si="45"/>
        <v>1.6666666666666667</v>
      </c>
      <c r="N293" s="310">
        <v>0</v>
      </c>
      <c r="O293" s="333">
        <v>0</v>
      </c>
      <c r="P293" s="334">
        <v>0</v>
      </c>
      <c r="Q293" s="552">
        <v>80</v>
      </c>
      <c r="R293" s="543">
        <v>2</v>
      </c>
      <c r="S293" s="544">
        <v>4</v>
      </c>
      <c r="T293" s="356">
        <f t="shared" si="46"/>
        <v>18</v>
      </c>
      <c r="U293" s="336">
        <f t="shared" si="47"/>
        <v>0</v>
      </c>
      <c r="V293" s="334">
        <f t="shared" si="48"/>
        <v>18</v>
      </c>
      <c r="W293" s="357">
        <f t="shared" si="49"/>
        <v>18</v>
      </c>
    </row>
    <row r="294" spans="1:23" outlineLevel="2">
      <c r="A294" s="326" t="s">
        <v>300</v>
      </c>
      <c r="B294" s="315" t="s">
        <v>3</v>
      </c>
      <c r="C294" s="315" t="s">
        <v>8</v>
      </c>
      <c r="D294" s="315" t="s">
        <v>4</v>
      </c>
      <c r="E294" s="315" t="s">
        <v>5</v>
      </c>
      <c r="F294" s="315" t="s">
        <v>6</v>
      </c>
      <c r="G294" s="355">
        <v>24</v>
      </c>
      <c r="H294" s="315" t="s">
        <v>7</v>
      </c>
      <c r="I294" s="346">
        <v>1</v>
      </c>
      <c r="J294" s="329">
        <f>$Y$33</f>
        <v>1.3149999999999999</v>
      </c>
      <c r="K294" s="330">
        <v>0</v>
      </c>
      <c r="L294" s="338">
        <f t="shared" si="44"/>
        <v>0.18263888888888888</v>
      </c>
      <c r="M294" s="339">
        <f t="shared" si="45"/>
        <v>0</v>
      </c>
      <c r="N294" s="552">
        <v>16</v>
      </c>
      <c r="O294" s="545">
        <f>N294</f>
        <v>16</v>
      </c>
      <c r="P294" s="544">
        <v>0</v>
      </c>
      <c r="Q294" s="552">
        <v>17</v>
      </c>
      <c r="R294" s="545">
        <f>Q294</f>
        <v>17</v>
      </c>
      <c r="S294" s="544">
        <v>0</v>
      </c>
      <c r="T294" s="356">
        <f t="shared" si="46"/>
        <v>43.394999999999996</v>
      </c>
      <c r="U294" s="336">
        <f t="shared" si="47"/>
        <v>21.04</v>
      </c>
      <c r="V294" s="334">
        <f t="shared" si="48"/>
        <v>22.355</v>
      </c>
      <c r="W294" s="357">
        <f t="shared" si="49"/>
        <v>43.394999999999996</v>
      </c>
    </row>
    <row r="295" spans="1:23" outlineLevel="2">
      <c r="A295" s="326" t="s">
        <v>300</v>
      </c>
      <c r="B295" s="315" t="s">
        <v>3</v>
      </c>
      <c r="C295" s="315" t="s">
        <v>8</v>
      </c>
      <c r="D295" s="315" t="s">
        <v>29</v>
      </c>
      <c r="E295" s="315" t="s">
        <v>30</v>
      </c>
      <c r="F295" s="315" t="s">
        <v>31</v>
      </c>
      <c r="G295" s="355">
        <v>12</v>
      </c>
      <c r="H295" s="315" t="s">
        <v>32</v>
      </c>
      <c r="I295" s="329">
        <v>1</v>
      </c>
      <c r="J295" s="329">
        <f>$Y$31</f>
        <v>0.1</v>
      </c>
      <c r="K295" s="330">
        <v>0</v>
      </c>
      <c r="L295" s="338">
        <f t="shared" si="44"/>
        <v>2.7777777777777776E-2</v>
      </c>
      <c r="M295" s="339">
        <f t="shared" si="45"/>
        <v>0</v>
      </c>
      <c r="N295" s="310">
        <v>5</v>
      </c>
      <c r="O295" s="333">
        <f>N295</f>
        <v>5</v>
      </c>
      <c r="P295" s="334">
        <v>0</v>
      </c>
      <c r="Q295" s="552">
        <v>4</v>
      </c>
      <c r="R295" s="543">
        <f>Q295</f>
        <v>4</v>
      </c>
      <c r="S295" s="544">
        <v>0</v>
      </c>
      <c r="T295" s="609">
        <f t="shared" si="46"/>
        <v>0.9</v>
      </c>
      <c r="U295" s="610">
        <f t="shared" si="47"/>
        <v>0.5</v>
      </c>
      <c r="V295" s="544">
        <f t="shared" si="48"/>
        <v>0.4</v>
      </c>
      <c r="W295" s="357">
        <f t="shared" si="49"/>
        <v>0.9</v>
      </c>
    </row>
    <row r="296" spans="1:23" outlineLevel="2">
      <c r="A296" s="576" t="s">
        <v>300</v>
      </c>
      <c r="B296" s="315" t="s">
        <v>3</v>
      </c>
      <c r="C296" s="361" t="s">
        <v>8</v>
      </c>
      <c r="D296" s="565" t="s">
        <v>908</v>
      </c>
      <c r="E296" s="565" t="s">
        <v>909</v>
      </c>
      <c r="F296" s="565" t="s">
        <v>957</v>
      </c>
      <c r="G296" s="355">
        <v>6</v>
      </c>
      <c r="H296" s="315" t="s">
        <v>32</v>
      </c>
      <c r="I296" s="575">
        <v>0.3</v>
      </c>
      <c r="J296" s="537">
        <f>(9+$Y$34)*I296</f>
        <v>4.05</v>
      </c>
      <c r="K296" s="567">
        <f>4.5*I296</f>
        <v>1.3499999999999999</v>
      </c>
      <c r="L296" s="338">
        <f t="shared" si="44"/>
        <v>2.25</v>
      </c>
      <c r="M296" s="339">
        <f t="shared" si="45"/>
        <v>0.74999999999999989</v>
      </c>
      <c r="N296" s="310">
        <v>0</v>
      </c>
      <c r="O296" s="333">
        <v>0</v>
      </c>
      <c r="P296" s="334">
        <v>0</v>
      </c>
      <c r="Q296" s="559">
        <v>8</v>
      </c>
      <c r="R296" s="563">
        <v>0.2</v>
      </c>
      <c r="S296" s="561">
        <v>0.4</v>
      </c>
      <c r="T296" s="356">
        <f t="shared" si="46"/>
        <v>1.35</v>
      </c>
      <c r="U296" s="336">
        <f t="shared" si="47"/>
        <v>0</v>
      </c>
      <c r="V296" s="334">
        <f t="shared" si="48"/>
        <v>1.35</v>
      </c>
      <c r="W296" s="357">
        <f t="shared" si="49"/>
        <v>1.35</v>
      </c>
    </row>
    <row r="297" spans="1:23" outlineLevel="2">
      <c r="A297" s="576" t="s">
        <v>300</v>
      </c>
      <c r="B297" s="315" t="s">
        <v>3</v>
      </c>
      <c r="C297" s="361" t="s">
        <v>8</v>
      </c>
      <c r="D297" s="565" t="s">
        <v>908</v>
      </c>
      <c r="E297" s="565" t="s">
        <v>910</v>
      </c>
      <c r="F297" s="565" t="s">
        <v>958</v>
      </c>
      <c r="G297" s="355">
        <v>6</v>
      </c>
      <c r="H297" s="315" t="s">
        <v>32</v>
      </c>
      <c r="I297" s="575">
        <v>0.25</v>
      </c>
      <c r="J297" s="537">
        <f>(9+$Y$34)*I297</f>
        <v>3.375</v>
      </c>
      <c r="K297" s="567">
        <f>4.5*I297</f>
        <v>1.125</v>
      </c>
      <c r="L297" s="338">
        <f t="shared" si="44"/>
        <v>1.875</v>
      </c>
      <c r="M297" s="339">
        <f t="shared" si="45"/>
        <v>0.625</v>
      </c>
      <c r="N297" s="310">
        <v>0</v>
      </c>
      <c r="O297" s="333">
        <v>0</v>
      </c>
      <c r="P297" s="334">
        <v>0</v>
      </c>
      <c r="Q297" s="559">
        <v>8</v>
      </c>
      <c r="R297" s="563">
        <v>0.2</v>
      </c>
      <c r="S297" s="561">
        <v>0.4</v>
      </c>
      <c r="T297" s="356">
        <f t="shared" si="46"/>
        <v>1.125</v>
      </c>
      <c r="U297" s="336">
        <f t="shared" si="47"/>
        <v>0</v>
      </c>
      <c r="V297" s="334">
        <f t="shared" si="48"/>
        <v>1.125</v>
      </c>
      <c r="W297" s="357">
        <f t="shared" si="49"/>
        <v>1.125</v>
      </c>
    </row>
    <row r="298" spans="1:23" outlineLevel="1">
      <c r="A298" s="576"/>
      <c r="B298" s="662" t="s">
        <v>1062</v>
      </c>
      <c r="C298" s="361"/>
      <c r="D298" s="565"/>
      <c r="E298" s="565"/>
      <c r="F298" s="565"/>
      <c r="G298" s="355"/>
      <c r="H298" s="315"/>
      <c r="I298" s="575"/>
      <c r="J298" s="537"/>
      <c r="K298" s="567"/>
      <c r="L298" s="338"/>
      <c r="M298" s="339"/>
      <c r="N298" s="310"/>
      <c r="O298" s="333"/>
      <c r="P298" s="334"/>
      <c r="Q298" s="559"/>
      <c r="R298" s="563"/>
      <c r="S298" s="561"/>
      <c r="T298" s="356"/>
      <c r="U298" s="336"/>
      <c r="V298" s="334"/>
      <c r="W298" s="357">
        <f>SUBTOTAL(9,W290:W297)</f>
        <v>180.87</v>
      </c>
    </row>
    <row r="299" spans="1:23" outlineLevel="2">
      <c r="A299" s="326" t="s">
        <v>300</v>
      </c>
      <c r="B299" s="315" t="s">
        <v>24</v>
      </c>
      <c r="C299" s="315" t="s">
        <v>8</v>
      </c>
      <c r="D299" s="315" t="s">
        <v>25</v>
      </c>
      <c r="E299" s="315" t="s">
        <v>26</v>
      </c>
      <c r="F299" s="315" t="s">
        <v>27</v>
      </c>
      <c r="G299" s="355">
        <v>6</v>
      </c>
      <c r="H299" s="315" t="s">
        <v>28</v>
      </c>
      <c r="I299" s="329">
        <v>0</v>
      </c>
      <c r="J299" s="329">
        <f>21*I299</f>
        <v>0</v>
      </c>
      <c r="K299" s="567">
        <v>16</v>
      </c>
      <c r="L299" s="338">
        <f t="shared" si="44"/>
        <v>0</v>
      </c>
      <c r="M299" s="339">
        <f t="shared" si="45"/>
        <v>8.8888888888888893</v>
      </c>
      <c r="N299" s="310">
        <v>0</v>
      </c>
      <c r="O299" s="333">
        <v>0</v>
      </c>
      <c r="P299" s="334">
        <v>0</v>
      </c>
      <c r="Q299" s="552">
        <v>30</v>
      </c>
      <c r="R299" s="543">
        <v>0</v>
      </c>
      <c r="S299" s="544">
        <v>1</v>
      </c>
      <c r="T299" s="609">
        <f t="shared" si="46"/>
        <v>16</v>
      </c>
      <c r="U299" s="610">
        <f t="shared" si="47"/>
        <v>0</v>
      </c>
      <c r="V299" s="561">
        <f t="shared" si="48"/>
        <v>16</v>
      </c>
      <c r="W299" s="357">
        <f t="shared" si="49"/>
        <v>16</v>
      </c>
    </row>
    <row r="300" spans="1:23" outlineLevel="1">
      <c r="A300" s="326"/>
      <c r="B300" s="662" t="s">
        <v>1057</v>
      </c>
      <c r="C300" s="315"/>
      <c r="D300" s="315"/>
      <c r="E300" s="315"/>
      <c r="F300" s="315"/>
      <c r="G300" s="355"/>
      <c r="H300" s="315"/>
      <c r="I300" s="329"/>
      <c r="J300" s="329"/>
      <c r="K300" s="567"/>
      <c r="L300" s="338"/>
      <c r="M300" s="339"/>
      <c r="N300" s="310"/>
      <c r="O300" s="333"/>
      <c r="P300" s="334"/>
      <c r="Q300" s="552"/>
      <c r="R300" s="543"/>
      <c r="S300" s="544"/>
      <c r="T300" s="609"/>
      <c r="U300" s="610"/>
      <c r="V300" s="561"/>
      <c r="W300" s="357">
        <f>SUBTOTAL(9,W299:W299)</f>
        <v>16</v>
      </c>
    </row>
    <row r="301" spans="1:23" outlineLevel="2">
      <c r="A301" s="354" t="s">
        <v>335</v>
      </c>
      <c r="B301" s="315" t="s">
        <v>9</v>
      </c>
      <c r="C301" s="315" t="s">
        <v>43</v>
      </c>
      <c r="D301" s="315" t="s">
        <v>336</v>
      </c>
      <c r="E301" s="315" t="s">
        <v>337</v>
      </c>
      <c r="F301" s="315" t="s">
        <v>338</v>
      </c>
      <c r="G301" s="355">
        <v>6</v>
      </c>
      <c r="H301" s="315" t="s">
        <v>42</v>
      </c>
      <c r="I301" s="329">
        <v>1</v>
      </c>
      <c r="J301" s="329">
        <v>9</v>
      </c>
      <c r="K301" s="330">
        <v>9</v>
      </c>
      <c r="L301" s="338">
        <f t="shared" ref="L301:L323" si="50">J301*10/3/G301</f>
        <v>5</v>
      </c>
      <c r="M301" s="339">
        <f t="shared" ref="M301:M323" si="51">K301*10/3/G301</f>
        <v>5</v>
      </c>
      <c r="N301" s="552">
        <v>100</v>
      </c>
      <c r="O301" s="548">
        <v>1.5</v>
      </c>
      <c r="P301" s="544">
        <v>5</v>
      </c>
      <c r="Q301" s="554">
        <v>10</v>
      </c>
      <c r="R301" s="543">
        <v>0.33</v>
      </c>
      <c r="S301" s="555">
        <v>0.5</v>
      </c>
      <c r="T301" s="356">
        <f t="shared" ref="T301:T323" si="52">J301*(O301+R301)+K301*(P301+S301)</f>
        <v>65.97</v>
      </c>
      <c r="U301" s="336">
        <f t="shared" ref="U301:U323" si="53">J301*O301+K301*P301</f>
        <v>58.5</v>
      </c>
      <c r="V301" s="334">
        <f t="shared" ref="V301:V323" si="54">J301*R301+K301*S301</f>
        <v>7.4700000000000006</v>
      </c>
      <c r="W301" s="357">
        <f t="shared" ref="W301:W323" si="55">T301</f>
        <v>65.97</v>
      </c>
    </row>
    <row r="302" spans="1:23" outlineLevel="1">
      <c r="A302" s="354"/>
      <c r="B302" s="662" t="s">
        <v>1059</v>
      </c>
      <c r="C302" s="315"/>
      <c r="D302" s="315"/>
      <c r="E302" s="315"/>
      <c r="F302" s="315"/>
      <c r="G302" s="355"/>
      <c r="H302" s="315"/>
      <c r="I302" s="329"/>
      <c r="J302" s="329"/>
      <c r="K302" s="330"/>
      <c r="L302" s="338"/>
      <c r="M302" s="339"/>
      <c r="N302" s="552"/>
      <c r="O302" s="548"/>
      <c r="P302" s="544"/>
      <c r="Q302" s="554"/>
      <c r="R302" s="543"/>
      <c r="S302" s="555"/>
      <c r="T302" s="356"/>
      <c r="U302" s="336"/>
      <c r="V302" s="334"/>
      <c r="W302" s="357">
        <f>SUBTOTAL(9,W301:W301)</f>
        <v>65.97</v>
      </c>
    </row>
    <row r="303" spans="1:23" outlineLevel="2">
      <c r="A303" s="354" t="s">
        <v>335</v>
      </c>
      <c r="B303" s="315" t="s">
        <v>75</v>
      </c>
      <c r="C303" s="315" t="s">
        <v>43</v>
      </c>
      <c r="D303" s="315" t="s">
        <v>336</v>
      </c>
      <c r="E303" s="315" t="s">
        <v>337</v>
      </c>
      <c r="F303" s="315" t="s">
        <v>338</v>
      </c>
      <c r="G303" s="355">
        <v>6</v>
      </c>
      <c r="H303" s="315" t="s">
        <v>42</v>
      </c>
      <c r="I303" s="329">
        <v>1</v>
      </c>
      <c r="J303" s="329">
        <v>9</v>
      </c>
      <c r="K303" s="330">
        <v>9</v>
      </c>
      <c r="L303" s="338">
        <f t="shared" si="50"/>
        <v>5</v>
      </c>
      <c r="M303" s="339">
        <f t="shared" si="51"/>
        <v>5</v>
      </c>
      <c r="N303" s="559">
        <v>20</v>
      </c>
      <c r="O303" s="563">
        <v>0.5</v>
      </c>
      <c r="P303" s="561">
        <v>1</v>
      </c>
      <c r="Q303" s="552">
        <v>10</v>
      </c>
      <c r="R303" s="543">
        <v>0.17</v>
      </c>
      <c r="S303" s="544">
        <v>0.5</v>
      </c>
      <c r="T303" s="356">
        <f t="shared" si="52"/>
        <v>19.53</v>
      </c>
      <c r="U303" s="336">
        <f t="shared" si="53"/>
        <v>13.5</v>
      </c>
      <c r="V303" s="334">
        <f t="shared" si="54"/>
        <v>6.03</v>
      </c>
      <c r="W303" s="357">
        <f t="shared" si="55"/>
        <v>19.53</v>
      </c>
    </row>
    <row r="304" spans="1:23" outlineLevel="1">
      <c r="A304" s="354"/>
      <c r="B304" s="662" t="s">
        <v>1060</v>
      </c>
      <c r="C304" s="315"/>
      <c r="D304" s="315"/>
      <c r="E304" s="315"/>
      <c r="F304" s="315"/>
      <c r="G304" s="355"/>
      <c r="H304" s="315"/>
      <c r="I304" s="329"/>
      <c r="J304" s="329"/>
      <c r="K304" s="330"/>
      <c r="L304" s="338"/>
      <c r="M304" s="339"/>
      <c r="N304" s="559"/>
      <c r="O304" s="563"/>
      <c r="P304" s="561"/>
      <c r="Q304" s="552"/>
      <c r="R304" s="543"/>
      <c r="S304" s="544"/>
      <c r="T304" s="356"/>
      <c r="U304" s="336"/>
      <c r="V304" s="334"/>
      <c r="W304" s="357">
        <f>SUBTOTAL(9,W303:W303)</f>
        <v>19.53</v>
      </c>
    </row>
    <row r="305" spans="1:23" outlineLevel="2">
      <c r="A305" s="354" t="s">
        <v>335</v>
      </c>
      <c r="B305" s="315" t="s">
        <v>34</v>
      </c>
      <c r="C305" s="315" t="s">
        <v>43</v>
      </c>
      <c r="D305" s="315" t="s">
        <v>339</v>
      </c>
      <c r="E305" s="315" t="s">
        <v>340</v>
      </c>
      <c r="F305" s="315" t="s">
        <v>341</v>
      </c>
      <c r="G305" s="355">
        <v>7.5</v>
      </c>
      <c r="H305" s="315" t="s">
        <v>42</v>
      </c>
      <c r="I305" s="329">
        <v>1</v>
      </c>
      <c r="J305" s="329">
        <v>9</v>
      </c>
      <c r="K305" s="330">
        <v>13.5</v>
      </c>
      <c r="L305" s="338">
        <f t="shared" si="50"/>
        <v>4</v>
      </c>
      <c r="M305" s="339">
        <f t="shared" si="51"/>
        <v>6</v>
      </c>
      <c r="N305" s="552">
        <v>80</v>
      </c>
      <c r="O305" s="543">
        <v>1</v>
      </c>
      <c r="P305" s="544">
        <v>4</v>
      </c>
      <c r="Q305" s="310">
        <v>20</v>
      </c>
      <c r="R305" s="543">
        <v>1</v>
      </c>
      <c r="S305" s="544">
        <v>1</v>
      </c>
      <c r="T305" s="356">
        <f t="shared" si="52"/>
        <v>85.5</v>
      </c>
      <c r="U305" s="336">
        <f t="shared" si="53"/>
        <v>63</v>
      </c>
      <c r="V305" s="334">
        <f t="shared" si="54"/>
        <v>22.5</v>
      </c>
      <c r="W305" s="357">
        <f t="shared" si="55"/>
        <v>85.5</v>
      </c>
    </row>
    <row r="306" spans="1:23" outlineLevel="2">
      <c r="A306" s="354" t="s">
        <v>335</v>
      </c>
      <c r="B306" s="315" t="s">
        <v>34</v>
      </c>
      <c r="C306" s="315" t="s">
        <v>14</v>
      </c>
      <c r="D306" s="315" t="s">
        <v>342</v>
      </c>
      <c r="E306" s="315" t="s">
        <v>343</v>
      </c>
      <c r="F306" s="315" t="s">
        <v>344</v>
      </c>
      <c r="G306" s="355">
        <v>7.5</v>
      </c>
      <c r="H306" s="315" t="s">
        <v>13</v>
      </c>
      <c r="I306" s="329">
        <v>1</v>
      </c>
      <c r="J306" s="329">
        <v>9</v>
      </c>
      <c r="K306" s="330">
        <v>13.5</v>
      </c>
      <c r="L306" s="338">
        <f t="shared" si="50"/>
        <v>4</v>
      </c>
      <c r="M306" s="339">
        <f t="shared" si="51"/>
        <v>6</v>
      </c>
      <c r="N306" s="552">
        <v>40</v>
      </c>
      <c r="O306" s="543">
        <v>1</v>
      </c>
      <c r="P306" s="544">
        <v>2</v>
      </c>
      <c r="Q306" s="310">
        <v>60</v>
      </c>
      <c r="R306" s="543">
        <v>1</v>
      </c>
      <c r="S306" s="544">
        <v>3</v>
      </c>
      <c r="T306" s="356">
        <f t="shared" si="52"/>
        <v>85.5</v>
      </c>
      <c r="U306" s="336">
        <f t="shared" si="53"/>
        <v>36</v>
      </c>
      <c r="V306" s="334">
        <f t="shared" si="54"/>
        <v>49.5</v>
      </c>
      <c r="W306" s="357">
        <f t="shared" si="55"/>
        <v>85.5</v>
      </c>
    </row>
    <row r="307" spans="1:23" outlineLevel="2">
      <c r="A307" s="354" t="s">
        <v>335</v>
      </c>
      <c r="B307" s="315" t="s">
        <v>34</v>
      </c>
      <c r="C307" s="315" t="s">
        <v>18</v>
      </c>
      <c r="D307" s="315" t="s">
        <v>345</v>
      </c>
      <c r="E307" s="315" t="s">
        <v>346</v>
      </c>
      <c r="F307" s="315" t="s">
        <v>347</v>
      </c>
      <c r="G307" s="355">
        <v>6</v>
      </c>
      <c r="H307" s="315" t="s">
        <v>13</v>
      </c>
      <c r="I307" s="329">
        <v>1</v>
      </c>
      <c r="J307" s="329">
        <v>9</v>
      </c>
      <c r="K307" s="330">
        <v>9</v>
      </c>
      <c r="L307" s="338">
        <f t="shared" si="50"/>
        <v>5</v>
      </c>
      <c r="M307" s="339">
        <f t="shared" si="51"/>
        <v>5</v>
      </c>
      <c r="N307" s="552">
        <v>80</v>
      </c>
      <c r="O307" s="543">
        <v>1</v>
      </c>
      <c r="P307" s="544">
        <v>3</v>
      </c>
      <c r="Q307" s="554">
        <v>30</v>
      </c>
      <c r="R307" s="548">
        <v>1</v>
      </c>
      <c r="S307" s="555">
        <v>2</v>
      </c>
      <c r="T307" s="356">
        <f t="shared" si="52"/>
        <v>63</v>
      </c>
      <c r="U307" s="336">
        <f t="shared" si="53"/>
        <v>36</v>
      </c>
      <c r="V307" s="334">
        <f t="shared" si="54"/>
        <v>27</v>
      </c>
      <c r="W307" s="357">
        <f t="shared" si="55"/>
        <v>63</v>
      </c>
    </row>
    <row r="308" spans="1:23" outlineLevel="2">
      <c r="A308" s="354" t="s">
        <v>335</v>
      </c>
      <c r="B308" s="315" t="s">
        <v>34</v>
      </c>
      <c r="C308" s="315" t="s">
        <v>18</v>
      </c>
      <c r="D308" s="315" t="s">
        <v>348</v>
      </c>
      <c r="E308" s="315" t="s">
        <v>349</v>
      </c>
      <c r="F308" s="315" t="s">
        <v>350</v>
      </c>
      <c r="G308" s="355">
        <v>6</v>
      </c>
      <c r="H308" s="315" t="s">
        <v>13</v>
      </c>
      <c r="I308" s="329">
        <v>1</v>
      </c>
      <c r="J308" s="329">
        <v>9</v>
      </c>
      <c r="K308" s="330">
        <v>9</v>
      </c>
      <c r="L308" s="338">
        <f t="shared" si="50"/>
        <v>5</v>
      </c>
      <c r="M308" s="339">
        <f t="shared" si="51"/>
        <v>5</v>
      </c>
      <c r="N308" s="552">
        <v>60</v>
      </c>
      <c r="O308" s="543">
        <v>1</v>
      </c>
      <c r="P308" s="544">
        <v>3</v>
      </c>
      <c r="Q308" s="554">
        <v>30</v>
      </c>
      <c r="R308" s="548">
        <v>1</v>
      </c>
      <c r="S308" s="555">
        <v>2</v>
      </c>
      <c r="T308" s="356">
        <f t="shared" si="52"/>
        <v>63</v>
      </c>
      <c r="U308" s="336">
        <f t="shared" si="53"/>
        <v>36</v>
      </c>
      <c r="V308" s="334">
        <f t="shared" si="54"/>
        <v>27</v>
      </c>
      <c r="W308" s="357">
        <f t="shared" si="55"/>
        <v>63</v>
      </c>
    </row>
    <row r="309" spans="1:23" outlineLevel="2">
      <c r="A309" s="354" t="s">
        <v>335</v>
      </c>
      <c r="B309" s="315" t="s">
        <v>34</v>
      </c>
      <c r="C309" s="315" t="s">
        <v>56</v>
      </c>
      <c r="D309" s="315" t="s">
        <v>351</v>
      </c>
      <c r="E309" s="315" t="s">
        <v>352</v>
      </c>
      <c r="F309" s="315" t="s">
        <v>353</v>
      </c>
      <c r="G309" s="355">
        <v>6</v>
      </c>
      <c r="H309" s="315" t="s">
        <v>13</v>
      </c>
      <c r="I309" s="329">
        <v>1</v>
      </c>
      <c r="J309" s="329">
        <v>9</v>
      </c>
      <c r="K309" s="330">
        <v>9</v>
      </c>
      <c r="L309" s="338">
        <f t="shared" si="50"/>
        <v>5</v>
      </c>
      <c r="M309" s="339">
        <f t="shared" si="51"/>
        <v>5</v>
      </c>
      <c r="N309" s="310">
        <v>0</v>
      </c>
      <c r="O309" s="333">
        <v>0</v>
      </c>
      <c r="P309" s="334">
        <v>0</v>
      </c>
      <c r="Q309" s="677">
        <v>48</v>
      </c>
      <c r="R309" s="543">
        <v>1</v>
      </c>
      <c r="S309" s="674">
        <v>3</v>
      </c>
      <c r="T309" s="356">
        <f t="shared" si="52"/>
        <v>36</v>
      </c>
      <c r="U309" s="336">
        <f t="shared" si="53"/>
        <v>0</v>
      </c>
      <c r="V309" s="334">
        <f t="shared" si="54"/>
        <v>36</v>
      </c>
      <c r="W309" s="357">
        <f t="shared" si="55"/>
        <v>36</v>
      </c>
    </row>
    <row r="310" spans="1:23" outlineLevel="2">
      <c r="A310" s="354" t="s">
        <v>335</v>
      </c>
      <c r="B310" s="315" t="s">
        <v>34</v>
      </c>
      <c r="C310" s="361" t="s">
        <v>22</v>
      </c>
      <c r="D310" s="315" t="s">
        <v>354</v>
      </c>
      <c r="E310" s="315" t="s">
        <v>355</v>
      </c>
      <c r="F310" s="315" t="s">
        <v>356</v>
      </c>
      <c r="G310" s="355">
        <v>6</v>
      </c>
      <c r="H310" s="315" t="s">
        <v>13</v>
      </c>
      <c r="I310" s="329">
        <v>1</v>
      </c>
      <c r="J310" s="329">
        <v>9</v>
      </c>
      <c r="K310" s="330">
        <v>9</v>
      </c>
      <c r="L310" s="338">
        <f t="shared" si="50"/>
        <v>5</v>
      </c>
      <c r="M310" s="339">
        <f t="shared" si="51"/>
        <v>5</v>
      </c>
      <c r="N310" s="552">
        <v>40</v>
      </c>
      <c r="O310" s="543">
        <v>1</v>
      </c>
      <c r="P310" s="544">
        <v>2</v>
      </c>
      <c r="Q310" s="310">
        <v>0</v>
      </c>
      <c r="R310" s="333">
        <v>0</v>
      </c>
      <c r="S310" s="334">
        <v>0</v>
      </c>
      <c r="T310" s="356">
        <f t="shared" si="52"/>
        <v>27</v>
      </c>
      <c r="U310" s="336">
        <f t="shared" si="53"/>
        <v>27</v>
      </c>
      <c r="V310" s="334">
        <f t="shared" si="54"/>
        <v>0</v>
      </c>
      <c r="W310" s="357">
        <f t="shared" si="55"/>
        <v>27</v>
      </c>
    </row>
    <row r="311" spans="1:23" outlineLevel="2">
      <c r="A311" s="326" t="s">
        <v>335</v>
      </c>
      <c r="B311" s="315" t="s">
        <v>34</v>
      </c>
      <c r="C311" s="315" t="s">
        <v>8</v>
      </c>
      <c r="D311" s="315" t="s">
        <v>69</v>
      </c>
      <c r="E311" s="315" t="s">
        <v>5</v>
      </c>
      <c r="F311" s="315" t="s">
        <v>6</v>
      </c>
      <c r="G311" s="355">
        <v>18</v>
      </c>
      <c r="H311" s="315" t="s">
        <v>7</v>
      </c>
      <c r="I311" s="329">
        <v>1</v>
      </c>
      <c r="J311" s="329">
        <f>$Y$33</f>
        <v>1.3149999999999999</v>
      </c>
      <c r="K311" s="330">
        <v>0</v>
      </c>
      <c r="L311" s="338">
        <f t="shared" si="50"/>
        <v>0.2435185185185185</v>
      </c>
      <c r="M311" s="339">
        <f t="shared" si="51"/>
        <v>0</v>
      </c>
      <c r="N311" s="552">
        <v>1</v>
      </c>
      <c r="O311" s="545">
        <f>N311</f>
        <v>1</v>
      </c>
      <c r="P311" s="544">
        <v>0</v>
      </c>
      <c r="Q311" s="552">
        <v>1</v>
      </c>
      <c r="R311" s="545">
        <f>Q311</f>
        <v>1</v>
      </c>
      <c r="S311" s="544">
        <v>0</v>
      </c>
      <c r="T311" s="356">
        <f t="shared" si="52"/>
        <v>2.63</v>
      </c>
      <c r="U311" s="336">
        <f t="shared" si="53"/>
        <v>1.3149999999999999</v>
      </c>
      <c r="V311" s="334">
        <f t="shared" si="54"/>
        <v>1.3149999999999999</v>
      </c>
      <c r="W311" s="357">
        <f t="shared" si="55"/>
        <v>2.63</v>
      </c>
    </row>
    <row r="312" spans="1:23" outlineLevel="2">
      <c r="A312" s="354" t="s">
        <v>335</v>
      </c>
      <c r="B312" s="315" t="s">
        <v>34</v>
      </c>
      <c r="C312" s="315" t="s">
        <v>97</v>
      </c>
      <c r="D312" s="315" t="s">
        <v>357</v>
      </c>
      <c r="E312" s="315" t="s">
        <v>358</v>
      </c>
      <c r="F312" s="315" t="s">
        <v>359</v>
      </c>
      <c r="G312" s="355">
        <v>6</v>
      </c>
      <c r="H312" s="315" t="s">
        <v>96</v>
      </c>
      <c r="I312" s="329">
        <v>1</v>
      </c>
      <c r="J312" s="329">
        <f t="shared" ref="J312:J318" si="56">(4.5+$Y$34)*I312</f>
        <v>9</v>
      </c>
      <c r="K312" s="330">
        <v>9</v>
      </c>
      <c r="L312" s="338">
        <f t="shared" si="50"/>
        <v>5</v>
      </c>
      <c r="M312" s="339">
        <f t="shared" si="51"/>
        <v>5</v>
      </c>
      <c r="N312" s="552">
        <v>20</v>
      </c>
      <c r="O312" s="543">
        <v>1</v>
      </c>
      <c r="P312" s="544">
        <v>1</v>
      </c>
      <c r="Q312" s="310">
        <v>0</v>
      </c>
      <c r="R312" s="333">
        <v>0</v>
      </c>
      <c r="S312" s="334">
        <v>0</v>
      </c>
      <c r="T312" s="356">
        <f t="shared" si="52"/>
        <v>18</v>
      </c>
      <c r="U312" s="336">
        <f t="shared" si="53"/>
        <v>18</v>
      </c>
      <c r="V312" s="334">
        <f t="shared" si="54"/>
        <v>0</v>
      </c>
      <c r="W312" s="357">
        <f t="shared" si="55"/>
        <v>18</v>
      </c>
    </row>
    <row r="313" spans="1:23" outlineLevel="2">
      <c r="A313" s="354" t="s">
        <v>335</v>
      </c>
      <c r="B313" s="315" t="s">
        <v>34</v>
      </c>
      <c r="C313" s="361" t="s">
        <v>56</v>
      </c>
      <c r="D313" s="315" t="s">
        <v>360</v>
      </c>
      <c r="E313" s="315" t="s">
        <v>361</v>
      </c>
      <c r="F313" s="315" t="s">
        <v>362</v>
      </c>
      <c r="G313" s="355">
        <v>6</v>
      </c>
      <c r="H313" s="315" t="s">
        <v>13</v>
      </c>
      <c r="I313" s="329">
        <v>1</v>
      </c>
      <c r="J313" s="329">
        <f t="shared" si="56"/>
        <v>9</v>
      </c>
      <c r="K313" s="330">
        <v>9</v>
      </c>
      <c r="L313" s="338">
        <f t="shared" si="50"/>
        <v>5</v>
      </c>
      <c r="M313" s="339">
        <f t="shared" si="51"/>
        <v>5</v>
      </c>
      <c r="N313" s="310">
        <v>0</v>
      </c>
      <c r="O313" s="333">
        <v>0</v>
      </c>
      <c r="P313" s="334">
        <v>0</v>
      </c>
      <c r="Q313" s="552">
        <v>60</v>
      </c>
      <c r="R313" s="543">
        <v>1</v>
      </c>
      <c r="S313" s="544">
        <v>3</v>
      </c>
      <c r="T313" s="356">
        <f t="shared" si="52"/>
        <v>36</v>
      </c>
      <c r="U313" s="336">
        <f t="shared" si="53"/>
        <v>0</v>
      </c>
      <c r="V313" s="334">
        <f t="shared" si="54"/>
        <v>36</v>
      </c>
      <c r="W313" s="357">
        <f t="shared" si="55"/>
        <v>36</v>
      </c>
    </row>
    <row r="314" spans="1:23" outlineLevel="2">
      <c r="A314" s="354" t="s">
        <v>335</v>
      </c>
      <c r="B314" s="315" t="s">
        <v>34</v>
      </c>
      <c r="C314" s="315" t="s">
        <v>97</v>
      </c>
      <c r="D314" s="315" t="s">
        <v>363</v>
      </c>
      <c r="E314" s="315" t="s">
        <v>364</v>
      </c>
      <c r="F314" s="315" t="s">
        <v>365</v>
      </c>
      <c r="G314" s="355">
        <v>6</v>
      </c>
      <c r="H314" s="315" t="s">
        <v>96</v>
      </c>
      <c r="I314" s="329">
        <v>1</v>
      </c>
      <c r="J314" s="329">
        <f t="shared" si="56"/>
        <v>9</v>
      </c>
      <c r="K314" s="330">
        <v>9</v>
      </c>
      <c r="L314" s="338">
        <f t="shared" si="50"/>
        <v>5</v>
      </c>
      <c r="M314" s="339">
        <f t="shared" si="51"/>
        <v>5</v>
      </c>
      <c r="N314" s="552">
        <v>20</v>
      </c>
      <c r="O314" s="543">
        <v>1</v>
      </c>
      <c r="P314" s="544">
        <v>1</v>
      </c>
      <c r="Q314" s="310">
        <v>0</v>
      </c>
      <c r="R314" s="333">
        <v>0</v>
      </c>
      <c r="S314" s="334">
        <v>0</v>
      </c>
      <c r="T314" s="356">
        <f t="shared" si="52"/>
        <v>18</v>
      </c>
      <c r="U314" s="336">
        <f t="shared" si="53"/>
        <v>18</v>
      </c>
      <c r="V314" s="334">
        <f t="shared" si="54"/>
        <v>0</v>
      </c>
      <c r="W314" s="357">
        <f t="shared" si="55"/>
        <v>18</v>
      </c>
    </row>
    <row r="315" spans="1:23" outlineLevel="2">
      <c r="A315" s="354" t="s">
        <v>335</v>
      </c>
      <c r="B315" s="315" t="s">
        <v>34</v>
      </c>
      <c r="C315" s="315" t="s">
        <v>97</v>
      </c>
      <c r="D315" s="315" t="s">
        <v>366</v>
      </c>
      <c r="E315" s="315" t="s">
        <v>367</v>
      </c>
      <c r="F315" s="315" t="s">
        <v>368</v>
      </c>
      <c r="G315" s="355">
        <v>6</v>
      </c>
      <c r="H315" s="315" t="s">
        <v>96</v>
      </c>
      <c r="I315" s="329">
        <v>1</v>
      </c>
      <c r="J315" s="329">
        <f t="shared" si="56"/>
        <v>9</v>
      </c>
      <c r="K315" s="330">
        <v>9</v>
      </c>
      <c r="L315" s="338">
        <f t="shared" si="50"/>
        <v>5</v>
      </c>
      <c r="M315" s="339">
        <f t="shared" si="51"/>
        <v>5</v>
      </c>
      <c r="N315" s="552">
        <v>20</v>
      </c>
      <c r="O315" s="543">
        <v>1</v>
      </c>
      <c r="P315" s="544">
        <v>1</v>
      </c>
      <c r="Q315" s="310">
        <v>0</v>
      </c>
      <c r="R315" s="333">
        <v>0</v>
      </c>
      <c r="S315" s="334">
        <v>0</v>
      </c>
      <c r="T315" s="356">
        <f t="shared" si="52"/>
        <v>18</v>
      </c>
      <c r="U315" s="336">
        <f t="shared" si="53"/>
        <v>18</v>
      </c>
      <c r="V315" s="334">
        <f t="shared" si="54"/>
        <v>0</v>
      </c>
      <c r="W315" s="357">
        <f t="shared" si="55"/>
        <v>18</v>
      </c>
    </row>
    <row r="316" spans="1:23" outlineLevel="2">
      <c r="A316" s="354" t="s">
        <v>335</v>
      </c>
      <c r="B316" s="315" t="s">
        <v>34</v>
      </c>
      <c r="C316" s="361" t="s">
        <v>38</v>
      </c>
      <c r="D316" s="315" t="s">
        <v>369</v>
      </c>
      <c r="E316" s="315" t="s">
        <v>370</v>
      </c>
      <c r="F316" s="315" t="s">
        <v>371</v>
      </c>
      <c r="G316" s="355">
        <v>6</v>
      </c>
      <c r="H316" s="315" t="s">
        <v>13</v>
      </c>
      <c r="I316" s="329">
        <v>1</v>
      </c>
      <c r="J316" s="329">
        <f t="shared" si="56"/>
        <v>9</v>
      </c>
      <c r="K316" s="330">
        <v>9</v>
      </c>
      <c r="L316" s="338">
        <f t="shared" si="50"/>
        <v>5</v>
      </c>
      <c r="M316" s="339">
        <f t="shared" si="51"/>
        <v>5</v>
      </c>
      <c r="N316" s="310">
        <v>0</v>
      </c>
      <c r="O316" s="333">
        <v>0</v>
      </c>
      <c r="P316" s="334">
        <v>0</v>
      </c>
      <c r="Q316" s="552">
        <v>40</v>
      </c>
      <c r="R316" s="543">
        <v>1</v>
      </c>
      <c r="S316" s="544">
        <v>2</v>
      </c>
      <c r="T316" s="356">
        <f t="shared" si="52"/>
        <v>27</v>
      </c>
      <c r="U316" s="336">
        <f t="shared" si="53"/>
        <v>0</v>
      </c>
      <c r="V316" s="334">
        <f t="shared" si="54"/>
        <v>27</v>
      </c>
      <c r="W316" s="357">
        <f t="shared" si="55"/>
        <v>27</v>
      </c>
    </row>
    <row r="317" spans="1:23" outlineLevel="2">
      <c r="A317" s="354" t="s">
        <v>335</v>
      </c>
      <c r="B317" s="315" t="s">
        <v>34</v>
      </c>
      <c r="C317" s="315" t="s">
        <v>97</v>
      </c>
      <c r="D317" s="315" t="s">
        <v>372</v>
      </c>
      <c r="E317" s="315" t="s">
        <v>373</v>
      </c>
      <c r="F317" s="315" t="s">
        <v>374</v>
      </c>
      <c r="G317" s="355">
        <v>6</v>
      </c>
      <c r="H317" s="315" t="s">
        <v>96</v>
      </c>
      <c r="I317" s="329">
        <v>1</v>
      </c>
      <c r="J317" s="329">
        <f t="shared" si="56"/>
        <v>9</v>
      </c>
      <c r="K317" s="330">
        <v>9</v>
      </c>
      <c r="L317" s="338">
        <f t="shared" si="50"/>
        <v>5</v>
      </c>
      <c r="M317" s="339">
        <f t="shared" si="51"/>
        <v>5</v>
      </c>
      <c r="N317" s="552">
        <v>20</v>
      </c>
      <c r="O317" s="543">
        <v>1</v>
      </c>
      <c r="P317" s="544">
        <v>1</v>
      </c>
      <c r="Q317" s="310">
        <v>0</v>
      </c>
      <c r="R317" s="333">
        <v>0</v>
      </c>
      <c r="S317" s="334">
        <v>0</v>
      </c>
      <c r="T317" s="356">
        <f t="shared" si="52"/>
        <v>18</v>
      </c>
      <c r="U317" s="336">
        <f t="shared" si="53"/>
        <v>18</v>
      </c>
      <c r="V317" s="334">
        <f t="shared" si="54"/>
        <v>0</v>
      </c>
      <c r="W317" s="357">
        <f t="shared" si="55"/>
        <v>18</v>
      </c>
    </row>
    <row r="318" spans="1:23" outlineLevel="2">
      <c r="A318" s="354" t="s">
        <v>335</v>
      </c>
      <c r="B318" s="315" t="s">
        <v>34</v>
      </c>
      <c r="C318" s="315" t="s">
        <v>8</v>
      </c>
      <c r="D318" s="361" t="s">
        <v>691</v>
      </c>
      <c r="E318" s="315" t="s">
        <v>624</v>
      </c>
      <c r="F318" s="315" t="s">
        <v>650</v>
      </c>
      <c r="G318" s="355">
        <v>6</v>
      </c>
      <c r="H318" s="315" t="s">
        <v>96</v>
      </c>
      <c r="I318" s="329">
        <v>1</v>
      </c>
      <c r="J318" s="329">
        <f t="shared" si="56"/>
        <v>9</v>
      </c>
      <c r="K318" s="330">
        <v>9</v>
      </c>
      <c r="L318" s="338">
        <f t="shared" si="50"/>
        <v>5</v>
      </c>
      <c r="M318" s="339">
        <f t="shared" si="51"/>
        <v>5</v>
      </c>
      <c r="N318" s="310">
        <v>0</v>
      </c>
      <c r="O318" s="333">
        <v>0</v>
      </c>
      <c r="P318" s="334">
        <v>0</v>
      </c>
      <c r="Q318" s="552">
        <v>0</v>
      </c>
      <c r="R318" s="543">
        <v>0</v>
      </c>
      <c r="S318" s="544">
        <v>0</v>
      </c>
      <c r="T318" s="356">
        <f t="shared" si="52"/>
        <v>0</v>
      </c>
      <c r="U318" s="759">
        <f t="shared" si="53"/>
        <v>0</v>
      </c>
      <c r="V318" s="757">
        <f t="shared" si="54"/>
        <v>0</v>
      </c>
      <c r="W318" s="760">
        <f t="shared" si="55"/>
        <v>0</v>
      </c>
    </row>
    <row r="319" spans="1:23" outlineLevel="2">
      <c r="A319" s="354" t="s">
        <v>335</v>
      </c>
      <c r="B319" s="315" t="s">
        <v>34</v>
      </c>
      <c r="C319" s="315" t="s">
        <v>8</v>
      </c>
      <c r="D319" s="315" t="s">
        <v>29</v>
      </c>
      <c r="E319" s="315" t="s">
        <v>30</v>
      </c>
      <c r="F319" s="315" t="s">
        <v>31</v>
      </c>
      <c r="G319" s="355">
        <v>12</v>
      </c>
      <c r="H319" s="315" t="s">
        <v>32</v>
      </c>
      <c r="I319" s="329">
        <v>1</v>
      </c>
      <c r="J319" s="329">
        <f>$Y$31</f>
        <v>0.1</v>
      </c>
      <c r="K319" s="330">
        <v>0</v>
      </c>
      <c r="L319" s="338">
        <f t="shared" si="50"/>
        <v>2.7777777777777776E-2</v>
      </c>
      <c r="M319" s="339">
        <f t="shared" si="51"/>
        <v>0</v>
      </c>
      <c r="N319" s="552">
        <v>1</v>
      </c>
      <c r="O319" s="543">
        <f>N319</f>
        <v>1</v>
      </c>
      <c r="P319" s="544">
        <v>0</v>
      </c>
      <c r="Q319" s="552">
        <v>1</v>
      </c>
      <c r="R319" s="543">
        <f>Q319</f>
        <v>1</v>
      </c>
      <c r="S319" s="544">
        <v>0</v>
      </c>
      <c r="T319" s="356">
        <f t="shared" si="52"/>
        <v>0.2</v>
      </c>
      <c r="U319" s="336">
        <f t="shared" si="53"/>
        <v>0.1</v>
      </c>
      <c r="V319" s="334">
        <f t="shared" si="54"/>
        <v>0.1</v>
      </c>
      <c r="W319" s="357">
        <f t="shared" si="55"/>
        <v>0.2</v>
      </c>
    </row>
    <row r="320" spans="1:23" outlineLevel="1">
      <c r="A320" s="354"/>
      <c r="B320" s="662" t="s">
        <v>1056</v>
      </c>
      <c r="C320" s="315"/>
      <c r="D320" s="315"/>
      <c r="E320" s="315"/>
      <c r="F320" s="315"/>
      <c r="G320" s="355"/>
      <c r="H320" s="315"/>
      <c r="I320" s="329"/>
      <c r="J320" s="329"/>
      <c r="K320" s="330"/>
      <c r="L320" s="338"/>
      <c r="M320" s="339"/>
      <c r="N320" s="552"/>
      <c r="O320" s="543"/>
      <c r="P320" s="544"/>
      <c r="Q320" s="552"/>
      <c r="R320" s="543"/>
      <c r="S320" s="544"/>
      <c r="T320" s="356"/>
      <c r="U320" s="336"/>
      <c r="V320" s="334"/>
      <c r="W320" s="357">
        <f>SUBTOTAL(9,W305:W319)</f>
        <v>497.83</v>
      </c>
    </row>
    <row r="321" spans="1:23" outlineLevel="2">
      <c r="A321" s="354" t="s">
        <v>335</v>
      </c>
      <c r="B321" s="315" t="s">
        <v>80</v>
      </c>
      <c r="C321" s="315" t="s">
        <v>43</v>
      </c>
      <c r="D321" s="315" t="s">
        <v>336</v>
      </c>
      <c r="E321" s="315" t="s">
        <v>337</v>
      </c>
      <c r="F321" s="315" t="s">
        <v>338</v>
      </c>
      <c r="G321" s="355">
        <v>6</v>
      </c>
      <c r="H321" s="315" t="s">
        <v>42</v>
      </c>
      <c r="I321" s="329">
        <v>1</v>
      </c>
      <c r="J321" s="329">
        <v>9</v>
      </c>
      <c r="K321" s="330">
        <v>9</v>
      </c>
      <c r="L321" s="338">
        <f t="shared" si="50"/>
        <v>5</v>
      </c>
      <c r="M321" s="339">
        <f t="shared" si="51"/>
        <v>5</v>
      </c>
      <c r="N321" s="677">
        <v>20</v>
      </c>
      <c r="O321" s="548">
        <v>0.5</v>
      </c>
      <c r="P321" s="674">
        <v>1</v>
      </c>
      <c r="Q321" s="552">
        <v>10</v>
      </c>
      <c r="R321" s="543">
        <v>0.17</v>
      </c>
      <c r="S321" s="544">
        <v>0.5</v>
      </c>
      <c r="T321" s="356">
        <f t="shared" si="52"/>
        <v>19.53</v>
      </c>
      <c r="U321" s="336">
        <f t="shared" si="53"/>
        <v>13.5</v>
      </c>
      <c r="V321" s="334">
        <f t="shared" si="54"/>
        <v>6.03</v>
      </c>
      <c r="W321" s="357">
        <f t="shared" si="55"/>
        <v>19.53</v>
      </c>
    </row>
    <row r="322" spans="1:23" outlineLevel="1">
      <c r="A322" s="354"/>
      <c r="B322" s="662" t="s">
        <v>1061</v>
      </c>
      <c r="C322" s="315"/>
      <c r="D322" s="315"/>
      <c r="E322" s="315"/>
      <c r="F322" s="315"/>
      <c r="G322" s="355"/>
      <c r="H322" s="315"/>
      <c r="I322" s="329"/>
      <c r="J322" s="329"/>
      <c r="K322" s="330"/>
      <c r="L322" s="338"/>
      <c r="M322" s="339"/>
      <c r="N322" s="677"/>
      <c r="O322" s="548"/>
      <c r="P322" s="674"/>
      <c r="Q322" s="552"/>
      <c r="R322" s="543"/>
      <c r="S322" s="544"/>
      <c r="T322" s="356"/>
      <c r="U322" s="336"/>
      <c r="V322" s="334"/>
      <c r="W322" s="357">
        <f>SUBTOTAL(9,W321:W321)</f>
        <v>19.53</v>
      </c>
    </row>
    <row r="323" spans="1:23" outlineLevel="2">
      <c r="A323" s="354" t="s">
        <v>335</v>
      </c>
      <c r="B323" s="315" t="s">
        <v>3</v>
      </c>
      <c r="C323" s="315" t="s">
        <v>43</v>
      </c>
      <c r="D323" s="315" t="s">
        <v>336</v>
      </c>
      <c r="E323" s="315" t="s">
        <v>337</v>
      </c>
      <c r="F323" s="315" t="s">
        <v>338</v>
      </c>
      <c r="G323" s="355">
        <v>6</v>
      </c>
      <c r="H323" s="315" t="s">
        <v>42</v>
      </c>
      <c r="I323" s="329">
        <v>1</v>
      </c>
      <c r="J323" s="329">
        <v>9</v>
      </c>
      <c r="K323" s="330">
        <v>9</v>
      </c>
      <c r="L323" s="338">
        <f t="shared" si="50"/>
        <v>5</v>
      </c>
      <c r="M323" s="339">
        <f t="shared" si="51"/>
        <v>5</v>
      </c>
      <c r="N323" s="677">
        <v>80</v>
      </c>
      <c r="O323" s="563">
        <v>1.5</v>
      </c>
      <c r="P323" s="674">
        <v>4</v>
      </c>
      <c r="Q323" s="552">
        <v>10</v>
      </c>
      <c r="R323" s="543">
        <v>0.33</v>
      </c>
      <c r="S323" s="561">
        <v>0.5</v>
      </c>
      <c r="T323" s="356">
        <f t="shared" si="52"/>
        <v>56.97</v>
      </c>
      <c r="U323" s="336">
        <f t="shared" si="53"/>
        <v>49.5</v>
      </c>
      <c r="V323" s="334">
        <f t="shared" si="54"/>
        <v>7.4700000000000006</v>
      </c>
      <c r="W323" s="357">
        <f t="shared" si="55"/>
        <v>56.97</v>
      </c>
    </row>
    <row r="324" spans="1:23" outlineLevel="1">
      <c r="A324" s="354"/>
      <c r="B324" s="662" t="s">
        <v>1062</v>
      </c>
      <c r="C324" s="315"/>
      <c r="D324" s="315"/>
      <c r="E324" s="315"/>
      <c r="F324" s="315"/>
      <c r="G324" s="355"/>
      <c r="H324" s="315"/>
      <c r="I324" s="329"/>
      <c r="J324" s="329"/>
      <c r="K324" s="330"/>
      <c r="L324" s="338"/>
      <c r="M324" s="339"/>
      <c r="N324" s="677"/>
      <c r="O324" s="563"/>
      <c r="P324" s="674"/>
      <c r="Q324" s="552"/>
      <c r="R324" s="543"/>
      <c r="S324" s="561"/>
      <c r="T324" s="356"/>
      <c r="U324" s="336"/>
      <c r="V324" s="334"/>
      <c r="W324" s="357">
        <f>SUBTOTAL(9,W323:W323)</f>
        <v>56.97</v>
      </c>
    </row>
    <row r="325" spans="1:23" outlineLevel="2">
      <c r="A325" s="326" t="s">
        <v>375</v>
      </c>
      <c r="B325" s="315" t="s">
        <v>564</v>
      </c>
      <c r="C325" s="361" t="s">
        <v>14</v>
      </c>
      <c r="D325" s="314" t="s">
        <v>623</v>
      </c>
      <c r="E325" s="315" t="s">
        <v>152</v>
      </c>
      <c r="F325" s="316" t="s">
        <v>153</v>
      </c>
      <c r="G325" s="355">
        <v>15</v>
      </c>
      <c r="H325" s="315" t="s">
        <v>144</v>
      </c>
      <c r="I325" s="329">
        <v>1</v>
      </c>
      <c r="J325" s="329">
        <f>$Y$3</f>
        <v>1.3149999999999999</v>
      </c>
      <c r="K325" s="330">
        <v>0</v>
      </c>
      <c r="L325" s="338">
        <f t="shared" ref="L325:L354" si="57">J325*10/3/G325</f>
        <v>0.29222222222222222</v>
      </c>
      <c r="M325" s="339">
        <f t="shared" ref="M325:M354" si="58">K325*10/3/G325</f>
        <v>0</v>
      </c>
      <c r="N325" s="552">
        <v>0</v>
      </c>
      <c r="O325" s="545">
        <f>N325</f>
        <v>0</v>
      </c>
      <c r="P325" s="544">
        <v>0</v>
      </c>
      <c r="Q325" s="552">
        <v>0</v>
      </c>
      <c r="R325" s="545">
        <f>Q325</f>
        <v>0</v>
      </c>
      <c r="S325" s="544">
        <v>0</v>
      </c>
      <c r="T325" s="356">
        <f t="shared" ref="T325:T354" si="59">J325*(O325+R325)+K325*(P325+S325)</f>
        <v>0</v>
      </c>
      <c r="U325" s="336">
        <f t="shared" ref="U325:U354" si="60">J325*O325+K325*P325</f>
        <v>0</v>
      </c>
      <c r="V325" s="334">
        <f t="shared" ref="V325:V354" si="61">J325*R325+K325*S325</f>
        <v>0</v>
      </c>
      <c r="W325" s="357">
        <f t="shared" ref="W325:W354" si="62">T325</f>
        <v>0</v>
      </c>
    </row>
    <row r="326" spans="1:23" outlineLevel="2">
      <c r="A326" s="326" t="s">
        <v>375</v>
      </c>
      <c r="B326" s="315" t="s">
        <v>564</v>
      </c>
      <c r="C326" s="361" t="s">
        <v>14</v>
      </c>
      <c r="D326" s="314" t="s">
        <v>620</v>
      </c>
      <c r="E326" s="315" t="s">
        <v>647</v>
      </c>
      <c r="F326" s="316" t="s">
        <v>619</v>
      </c>
      <c r="G326" s="355">
        <v>5</v>
      </c>
      <c r="H326" s="315" t="s">
        <v>13</v>
      </c>
      <c r="I326" s="329">
        <f>1/3</f>
        <v>0.33333333333333331</v>
      </c>
      <c r="J326" s="329">
        <f>13.5*I326</f>
        <v>4.5</v>
      </c>
      <c r="K326" s="330">
        <v>0</v>
      </c>
      <c r="L326" s="338">
        <f t="shared" si="57"/>
        <v>3</v>
      </c>
      <c r="M326" s="339">
        <f t="shared" si="58"/>
        <v>0</v>
      </c>
      <c r="N326" s="552">
        <v>0</v>
      </c>
      <c r="O326" s="543">
        <v>0</v>
      </c>
      <c r="P326" s="544">
        <v>0</v>
      </c>
      <c r="Q326" s="552">
        <v>15</v>
      </c>
      <c r="R326" s="543">
        <v>1</v>
      </c>
      <c r="S326" s="544">
        <v>0</v>
      </c>
      <c r="T326" s="356">
        <f t="shared" si="59"/>
        <v>4.5</v>
      </c>
      <c r="U326" s="336">
        <f t="shared" si="60"/>
        <v>0</v>
      </c>
      <c r="V326" s="334">
        <f t="shared" si="61"/>
        <v>4.5</v>
      </c>
      <c r="W326" s="357">
        <f t="shared" si="62"/>
        <v>4.5</v>
      </c>
    </row>
    <row r="327" spans="1:23" outlineLevel="1">
      <c r="A327" s="326"/>
      <c r="B327" s="662" t="s">
        <v>1055</v>
      </c>
      <c r="C327" s="361"/>
      <c r="D327" s="314"/>
      <c r="E327" s="315"/>
      <c r="F327" s="316"/>
      <c r="G327" s="355"/>
      <c r="H327" s="315"/>
      <c r="I327" s="329"/>
      <c r="J327" s="329"/>
      <c r="K327" s="330"/>
      <c r="L327" s="338"/>
      <c r="M327" s="339"/>
      <c r="N327" s="552"/>
      <c r="O327" s="543"/>
      <c r="P327" s="544"/>
      <c r="Q327" s="552"/>
      <c r="R327" s="543"/>
      <c r="S327" s="544"/>
      <c r="T327" s="356"/>
      <c r="U327" s="336"/>
      <c r="V327" s="334"/>
      <c r="W327" s="357">
        <f>SUBTOTAL(9,W325:W326)</f>
        <v>4.5</v>
      </c>
    </row>
    <row r="328" spans="1:23" outlineLevel="2">
      <c r="A328" s="354" t="s">
        <v>375</v>
      </c>
      <c r="B328" s="315" t="s">
        <v>9</v>
      </c>
      <c r="C328" s="315" t="s">
        <v>43</v>
      </c>
      <c r="D328" s="315" t="s">
        <v>218</v>
      </c>
      <c r="E328" s="315" t="s">
        <v>219</v>
      </c>
      <c r="F328" s="315" t="s">
        <v>220</v>
      </c>
      <c r="G328" s="355">
        <v>6</v>
      </c>
      <c r="H328" s="315" t="s">
        <v>221</v>
      </c>
      <c r="I328" s="329">
        <v>0.10539999999999999</v>
      </c>
      <c r="J328" s="329">
        <f>I328*13.5</f>
        <v>1.4228999999999998</v>
      </c>
      <c r="K328" s="330">
        <f>I328*4.5</f>
        <v>0.47429999999999994</v>
      </c>
      <c r="L328" s="338">
        <f t="shared" si="57"/>
        <v>0.79049999999999987</v>
      </c>
      <c r="M328" s="339">
        <f t="shared" si="58"/>
        <v>0.26349999999999996</v>
      </c>
      <c r="N328" s="552">
        <v>100</v>
      </c>
      <c r="O328" s="548">
        <v>1.5</v>
      </c>
      <c r="P328" s="544">
        <v>5</v>
      </c>
      <c r="Q328" s="554">
        <v>5</v>
      </c>
      <c r="R328" s="543">
        <v>0.33</v>
      </c>
      <c r="S328" s="555">
        <v>0.25</v>
      </c>
      <c r="T328" s="356">
        <f t="shared" si="59"/>
        <v>5.0939819999999996</v>
      </c>
      <c r="U328" s="336">
        <f t="shared" si="60"/>
        <v>4.5058499999999988</v>
      </c>
      <c r="V328" s="334">
        <f t="shared" si="61"/>
        <v>0.58813199999999988</v>
      </c>
      <c r="W328" s="357">
        <f t="shared" si="62"/>
        <v>5.0939819999999996</v>
      </c>
    </row>
    <row r="329" spans="1:23" outlineLevel="2">
      <c r="A329" s="354" t="s">
        <v>375</v>
      </c>
      <c r="B329" s="315" t="s">
        <v>9</v>
      </c>
      <c r="C329" s="315" t="s">
        <v>8</v>
      </c>
      <c r="D329" s="315" t="s">
        <v>222</v>
      </c>
      <c r="E329" s="315" t="s">
        <v>223</v>
      </c>
      <c r="F329" s="315" t="s">
        <v>224</v>
      </c>
      <c r="G329" s="355">
        <v>6</v>
      </c>
      <c r="H329" s="315" t="s">
        <v>32</v>
      </c>
      <c r="I329" s="329">
        <v>0.5</v>
      </c>
      <c r="J329" s="329">
        <f>(4.5+$Y$34)*I329</f>
        <v>4.5</v>
      </c>
      <c r="K329" s="330">
        <f>9*I329</f>
        <v>4.5</v>
      </c>
      <c r="L329" s="338">
        <f t="shared" si="57"/>
        <v>2.5</v>
      </c>
      <c r="M329" s="339">
        <f t="shared" si="58"/>
        <v>2.5</v>
      </c>
      <c r="N329" s="310">
        <v>0</v>
      </c>
      <c r="O329" s="333">
        <v>0</v>
      </c>
      <c r="P329" s="334">
        <v>0</v>
      </c>
      <c r="Q329" s="552">
        <v>8</v>
      </c>
      <c r="R329" s="543">
        <v>0.2</v>
      </c>
      <c r="S329" s="544">
        <v>0.4</v>
      </c>
      <c r="T329" s="356">
        <f t="shared" si="59"/>
        <v>2.7</v>
      </c>
      <c r="U329" s="336">
        <f t="shared" si="60"/>
        <v>0</v>
      </c>
      <c r="V329" s="334">
        <f t="shared" si="61"/>
        <v>2.7</v>
      </c>
      <c r="W329" s="357">
        <f t="shared" si="62"/>
        <v>2.7</v>
      </c>
    </row>
    <row r="330" spans="1:23" outlineLevel="2">
      <c r="A330" s="354" t="s">
        <v>375</v>
      </c>
      <c r="B330" s="315" t="s">
        <v>9</v>
      </c>
      <c r="C330" s="315" t="s">
        <v>18</v>
      </c>
      <c r="D330" s="315" t="s">
        <v>278</v>
      </c>
      <c r="E330" s="315" t="s">
        <v>279</v>
      </c>
      <c r="F330" s="315" t="s">
        <v>280</v>
      </c>
      <c r="G330" s="355">
        <v>6</v>
      </c>
      <c r="H330" s="315" t="s">
        <v>13</v>
      </c>
      <c r="I330" s="329">
        <v>0.2</v>
      </c>
      <c r="J330" s="329">
        <f>13.5*I330</f>
        <v>2.7</v>
      </c>
      <c r="K330" s="330">
        <f>4.5*I330</f>
        <v>0.9</v>
      </c>
      <c r="L330" s="338">
        <f t="shared" si="57"/>
        <v>1.5</v>
      </c>
      <c r="M330" s="339">
        <f t="shared" si="58"/>
        <v>0.5</v>
      </c>
      <c r="N330" s="559">
        <v>105</v>
      </c>
      <c r="O330" s="543">
        <v>2</v>
      </c>
      <c r="P330" s="561">
        <v>7</v>
      </c>
      <c r="Q330" s="310">
        <v>0</v>
      </c>
      <c r="R330" s="333">
        <v>0</v>
      </c>
      <c r="S330" s="334">
        <v>0</v>
      </c>
      <c r="T330" s="356">
        <f t="shared" si="59"/>
        <v>11.7</v>
      </c>
      <c r="U330" s="336">
        <f t="shared" si="60"/>
        <v>11.7</v>
      </c>
      <c r="V330" s="334">
        <f t="shared" si="61"/>
        <v>0</v>
      </c>
      <c r="W330" s="357">
        <f t="shared" si="62"/>
        <v>11.7</v>
      </c>
    </row>
    <row r="331" spans="1:23" outlineLevel="1">
      <c r="A331" s="354"/>
      <c r="B331" s="662" t="s">
        <v>1059</v>
      </c>
      <c r="C331" s="315"/>
      <c r="D331" s="315"/>
      <c r="E331" s="315"/>
      <c r="F331" s="315"/>
      <c r="G331" s="355"/>
      <c r="H331" s="315"/>
      <c r="I331" s="329"/>
      <c r="J331" s="329"/>
      <c r="K331" s="330"/>
      <c r="L331" s="338"/>
      <c r="M331" s="339"/>
      <c r="N331" s="559"/>
      <c r="O331" s="543"/>
      <c r="P331" s="561"/>
      <c r="Q331" s="310"/>
      <c r="R331" s="333"/>
      <c r="S331" s="334"/>
      <c r="T331" s="356"/>
      <c r="U331" s="336"/>
      <c r="V331" s="334"/>
      <c r="W331" s="357">
        <f>SUBTOTAL(9,W328:W330)</f>
        <v>19.493981999999999</v>
      </c>
    </row>
    <row r="332" spans="1:23" outlineLevel="2">
      <c r="A332" s="354" t="s">
        <v>375</v>
      </c>
      <c r="B332" s="315" t="s">
        <v>75</v>
      </c>
      <c r="C332" s="315" t="s">
        <v>43</v>
      </c>
      <c r="D332" s="315" t="s">
        <v>218</v>
      </c>
      <c r="E332" s="315" t="s">
        <v>219</v>
      </c>
      <c r="F332" s="315" t="s">
        <v>220</v>
      </c>
      <c r="G332" s="355">
        <v>6</v>
      </c>
      <c r="H332" s="315" t="s">
        <v>221</v>
      </c>
      <c r="I332" s="329">
        <v>0.10539999999999999</v>
      </c>
      <c r="J332" s="329">
        <f>I332*13.5</f>
        <v>1.4228999999999998</v>
      </c>
      <c r="K332" s="330">
        <f>I332*4.5</f>
        <v>0.47429999999999994</v>
      </c>
      <c r="L332" s="338">
        <f t="shared" si="57"/>
        <v>0.79049999999999987</v>
      </c>
      <c r="M332" s="339">
        <f t="shared" si="58"/>
        <v>0.26349999999999996</v>
      </c>
      <c r="N332" s="559">
        <v>20</v>
      </c>
      <c r="O332" s="563">
        <v>0.5</v>
      </c>
      <c r="P332" s="561">
        <v>1</v>
      </c>
      <c r="Q332" s="559">
        <v>5</v>
      </c>
      <c r="R332" s="543">
        <v>0.17</v>
      </c>
      <c r="S332" s="561">
        <v>0.25</v>
      </c>
      <c r="T332" s="356">
        <f t="shared" si="59"/>
        <v>1.5462179999999999</v>
      </c>
      <c r="U332" s="336">
        <f t="shared" si="60"/>
        <v>1.1857499999999999</v>
      </c>
      <c r="V332" s="334">
        <f t="shared" si="61"/>
        <v>0.36046800000000001</v>
      </c>
      <c r="W332" s="357">
        <f t="shared" si="62"/>
        <v>1.5462179999999999</v>
      </c>
    </row>
    <row r="333" spans="1:23" outlineLevel="2">
      <c r="A333" s="354" t="s">
        <v>375</v>
      </c>
      <c r="B333" s="315" t="s">
        <v>75</v>
      </c>
      <c r="C333" s="315" t="s">
        <v>8</v>
      </c>
      <c r="D333" s="315" t="s">
        <v>222</v>
      </c>
      <c r="E333" s="315" t="s">
        <v>223</v>
      </c>
      <c r="F333" s="315" t="s">
        <v>224</v>
      </c>
      <c r="G333" s="355">
        <v>6</v>
      </c>
      <c r="H333" s="315" t="s">
        <v>32</v>
      </c>
      <c r="I333" s="329">
        <v>0.5</v>
      </c>
      <c r="J333" s="329">
        <f>(4.5+$Y$34)*I333</f>
        <v>4.5</v>
      </c>
      <c r="K333" s="330">
        <f>9*I333</f>
        <v>4.5</v>
      </c>
      <c r="L333" s="338">
        <f t="shared" si="57"/>
        <v>2.5</v>
      </c>
      <c r="M333" s="339">
        <f t="shared" si="58"/>
        <v>2.5</v>
      </c>
      <c r="N333" s="310">
        <v>0</v>
      </c>
      <c r="O333" s="333">
        <v>0</v>
      </c>
      <c r="P333" s="334">
        <v>0</v>
      </c>
      <c r="Q333" s="552">
        <v>8</v>
      </c>
      <c r="R333" s="543">
        <v>0.2</v>
      </c>
      <c r="S333" s="544">
        <v>0.4</v>
      </c>
      <c r="T333" s="356">
        <f t="shared" si="59"/>
        <v>2.7</v>
      </c>
      <c r="U333" s="336">
        <f t="shared" si="60"/>
        <v>0</v>
      </c>
      <c r="V333" s="334">
        <f t="shared" si="61"/>
        <v>2.7</v>
      </c>
      <c r="W333" s="357">
        <f t="shared" si="62"/>
        <v>2.7</v>
      </c>
    </row>
    <row r="334" spans="1:23" outlineLevel="2">
      <c r="A334" s="354" t="s">
        <v>375</v>
      </c>
      <c r="B334" s="315" t="s">
        <v>75</v>
      </c>
      <c r="C334" s="315" t="s">
        <v>18</v>
      </c>
      <c r="D334" s="315" t="s">
        <v>376</v>
      </c>
      <c r="E334" s="315" t="s">
        <v>377</v>
      </c>
      <c r="F334" s="315" t="s">
        <v>378</v>
      </c>
      <c r="G334" s="355">
        <v>6</v>
      </c>
      <c r="H334" s="315" t="s">
        <v>79</v>
      </c>
      <c r="I334" s="329">
        <v>1</v>
      </c>
      <c r="J334" s="329">
        <v>15.75</v>
      </c>
      <c r="K334" s="330">
        <v>2.25</v>
      </c>
      <c r="L334" s="338">
        <f t="shared" si="57"/>
        <v>8.75</v>
      </c>
      <c r="M334" s="339">
        <f t="shared" si="58"/>
        <v>1.25</v>
      </c>
      <c r="N334" s="552">
        <v>30</v>
      </c>
      <c r="O334" s="563">
        <v>0.5</v>
      </c>
      <c r="P334" s="544">
        <v>2</v>
      </c>
      <c r="Q334" s="310">
        <v>0</v>
      </c>
      <c r="R334" s="333">
        <v>0</v>
      </c>
      <c r="S334" s="334">
        <v>0</v>
      </c>
      <c r="T334" s="356">
        <f t="shared" si="59"/>
        <v>12.375</v>
      </c>
      <c r="U334" s="336">
        <f t="shared" si="60"/>
        <v>12.375</v>
      </c>
      <c r="V334" s="334">
        <f t="shared" si="61"/>
        <v>0</v>
      </c>
      <c r="W334" s="357">
        <f t="shared" si="62"/>
        <v>12.375</v>
      </c>
    </row>
    <row r="335" spans="1:23" outlineLevel="2">
      <c r="A335" s="354" t="s">
        <v>375</v>
      </c>
      <c r="B335" s="315" t="s">
        <v>75</v>
      </c>
      <c r="C335" s="315" t="s">
        <v>18</v>
      </c>
      <c r="D335" s="315" t="s">
        <v>379</v>
      </c>
      <c r="E335" s="315" t="s">
        <v>380</v>
      </c>
      <c r="F335" s="315" t="s">
        <v>381</v>
      </c>
      <c r="G335" s="355">
        <v>6</v>
      </c>
      <c r="H335" s="315" t="s">
        <v>79</v>
      </c>
      <c r="I335" s="329">
        <v>1</v>
      </c>
      <c r="J335" s="329">
        <v>15.75</v>
      </c>
      <c r="K335" s="330">
        <v>2.25</v>
      </c>
      <c r="L335" s="338">
        <f t="shared" si="57"/>
        <v>8.75</v>
      </c>
      <c r="M335" s="339">
        <f t="shared" si="58"/>
        <v>1.25</v>
      </c>
      <c r="N335" s="552">
        <v>30</v>
      </c>
      <c r="O335" s="563">
        <v>0.5</v>
      </c>
      <c r="P335" s="544">
        <v>2</v>
      </c>
      <c r="Q335" s="310">
        <v>0</v>
      </c>
      <c r="R335" s="333">
        <v>0</v>
      </c>
      <c r="S335" s="334">
        <v>0</v>
      </c>
      <c r="T335" s="356">
        <f t="shared" si="59"/>
        <v>12.375</v>
      </c>
      <c r="U335" s="336">
        <f t="shared" si="60"/>
        <v>12.375</v>
      </c>
      <c r="V335" s="334">
        <f t="shared" si="61"/>
        <v>0</v>
      </c>
      <c r="W335" s="357">
        <f t="shared" si="62"/>
        <v>12.375</v>
      </c>
    </row>
    <row r="336" spans="1:23" outlineLevel="1">
      <c r="A336" s="354"/>
      <c r="B336" s="662" t="s">
        <v>1060</v>
      </c>
      <c r="C336" s="315"/>
      <c r="D336" s="315"/>
      <c r="E336" s="315"/>
      <c r="F336" s="315"/>
      <c r="G336" s="355"/>
      <c r="H336" s="315"/>
      <c r="I336" s="329"/>
      <c r="J336" s="329"/>
      <c r="K336" s="330"/>
      <c r="L336" s="338"/>
      <c r="M336" s="339"/>
      <c r="N336" s="552"/>
      <c r="O336" s="563"/>
      <c r="P336" s="544"/>
      <c r="Q336" s="310"/>
      <c r="R336" s="333"/>
      <c r="S336" s="334"/>
      <c r="T336" s="356"/>
      <c r="U336" s="336"/>
      <c r="V336" s="334"/>
      <c r="W336" s="357">
        <f>SUBTOTAL(9,W332:W335)</f>
        <v>28.996217999999999</v>
      </c>
    </row>
    <row r="337" spans="1:23" outlineLevel="2">
      <c r="A337" s="354" t="s">
        <v>375</v>
      </c>
      <c r="B337" s="315" t="s">
        <v>34</v>
      </c>
      <c r="C337" s="315" t="s">
        <v>8</v>
      </c>
      <c r="D337" s="315" t="s">
        <v>222</v>
      </c>
      <c r="E337" s="315" t="s">
        <v>223</v>
      </c>
      <c r="F337" s="315" t="s">
        <v>224</v>
      </c>
      <c r="G337" s="355">
        <v>6</v>
      </c>
      <c r="H337" s="315" t="s">
        <v>32</v>
      </c>
      <c r="I337" s="329">
        <v>0.5</v>
      </c>
      <c r="J337" s="329">
        <f>(4.5+$Y$34)*I337</f>
        <v>4.5</v>
      </c>
      <c r="K337" s="330">
        <f>9*I337</f>
        <v>4.5</v>
      </c>
      <c r="L337" s="338">
        <f t="shared" si="57"/>
        <v>2.5</v>
      </c>
      <c r="M337" s="339">
        <f t="shared" si="58"/>
        <v>2.5</v>
      </c>
      <c r="N337" s="310">
        <v>0</v>
      </c>
      <c r="O337" s="333">
        <v>0</v>
      </c>
      <c r="P337" s="334">
        <v>0</v>
      </c>
      <c r="Q337" s="552">
        <v>8</v>
      </c>
      <c r="R337" s="543">
        <v>0.2</v>
      </c>
      <c r="S337" s="544">
        <v>0.4</v>
      </c>
      <c r="T337" s="356">
        <f t="shared" si="59"/>
        <v>2.7</v>
      </c>
      <c r="U337" s="336">
        <f t="shared" si="60"/>
        <v>0</v>
      </c>
      <c r="V337" s="334">
        <f t="shared" si="61"/>
        <v>2.7</v>
      </c>
      <c r="W337" s="357">
        <f t="shared" si="62"/>
        <v>2.7</v>
      </c>
    </row>
    <row r="338" spans="1:23" outlineLevel="1">
      <c r="A338" s="354"/>
      <c r="B338" s="662" t="s">
        <v>1056</v>
      </c>
      <c r="C338" s="315"/>
      <c r="D338" s="315"/>
      <c r="E338" s="315"/>
      <c r="F338" s="315"/>
      <c r="G338" s="355"/>
      <c r="H338" s="315"/>
      <c r="I338" s="329"/>
      <c r="J338" s="329"/>
      <c r="K338" s="330"/>
      <c r="L338" s="338"/>
      <c r="M338" s="339"/>
      <c r="N338" s="310"/>
      <c r="O338" s="333"/>
      <c r="P338" s="334"/>
      <c r="Q338" s="552"/>
      <c r="R338" s="543"/>
      <c r="S338" s="544"/>
      <c r="T338" s="356"/>
      <c r="U338" s="336"/>
      <c r="V338" s="334"/>
      <c r="W338" s="357">
        <f>SUBTOTAL(9,W337:W337)</f>
        <v>2.7</v>
      </c>
    </row>
    <row r="339" spans="1:23" outlineLevel="2">
      <c r="A339" s="354" t="s">
        <v>375</v>
      </c>
      <c r="B339" s="315" t="s">
        <v>80</v>
      </c>
      <c r="C339" s="315" t="s">
        <v>43</v>
      </c>
      <c r="D339" s="315" t="s">
        <v>218</v>
      </c>
      <c r="E339" s="315" t="s">
        <v>219</v>
      </c>
      <c r="F339" s="315" t="s">
        <v>220</v>
      </c>
      <c r="G339" s="355">
        <v>6</v>
      </c>
      <c r="H339" s="315" t="s">
        <v>221</v>
      </c>
      <c r="I339" s="329">
        <v>0.10539999999999999</v>
      </c>
      <c r="J339" s="329">
        <f>I339*13.5</f>
        <v>1.4228999999999998</v>
      </c>
      <c r="K339" s="330">
        <f>I339*4.5</f>
        <v>0.47429999999999994</v>
      </c>
      <c r="L339" s="338">
        <f t="shared" si="57"/>
        <v>0.79049999999999987</v>
      </c>
      <c r="M339" s="339">
        <f t="shared" si="58"/>
        <v>0.26349999999999996</v>
      </c>
      <c r="N339" s="552">
        <v>40</v>
      </c>
      <c r="O339" s="548">
        <v>0.5</v>
      </c>
      <c r="P339" s="544">
        <v>2</v>
      </c>
      <c r="Q339" s="552">
        <v>5</v>
      </c>
      <c r="R339" s="543">
        <v>0.17</v>
      </c>
      <c r="S339" s="544">
        <v>0.25</v>
      </c>
      <c r="T339" s="356">
        <f t="shared" si="59"/>
        <v>2.0205179999999996</v>
      </c>
      <c r="U339" s="336">
        <f t="shared" si="60"/>
        <v>1.6600499999999998</v>
      </c>
      <c r="V339" s="334">
        <f t="shared" si="61"/>
        <v>0.36046800000000001</v>
      </c>
      <c r="W339" s="357">
        <f t="shared" si="62"/>
        <v>2.0205179999999996</v>
      </c>
    </row>
    <row r="340" spans="1:23" outlineLevel="2">
      <c r="A340" s="354" t="s">
        <v>375</v>
      </c>
      <c r="B340" s="315" t="s">
        <v>80</v>
      </c>
      <c r="C340" s="315" t="s">
        <v>8</v>
      </c>
      <c r="D340" s="315" t="s">
        <v>222</v>
      </c>
      <c r="E340" s="315" t="s">
        <v>223</v>
      </c>
      <c r="F340" s="315" t="s">
        <v>224</v>
      </c>
      <c r="G340" s="355">
        <v>6</v>
      </c>
      <c r="H340" s="315" t="s">
        <v>32</v>
      </c>
      <c r="I340" s="329">
        <v>0.5</v>
      </c>
      <c r="J340" s="329">
        <f>(4.5+$Y$34)*I340</f>
        <v>4.5</v>
      </c>
      <c r="K340" s="330">
        <f>9*I340</f>
        <v>4.5</v>
      </c>
      <c r="L340" s="338">
        <f t="shared" si="57"/>
        <v>2.5</v>
      </c>
      <c r="M340" s="339">
        <f t="shared" si="58"/>
        <v>2.5</v>
      </c>
      <c r="N340" s="310">
        <v>0</v>
      </c>
      <c r="O340" s="333">
        <v>0</v>
      </c>
      <c r="P340" s="334">
        <v>0</v>
      </c>
      <c r="Q340" s="552">
        <v>8</v>
      </c>
      <c r="R340" s="543">
        <v>0.2</v>
      </c>
      <c r="S340" s="544">
        <v>0.4</v>
      </c>
      <c r="T340" s="356">
        <f t="shared" si="59"/>
        <v>2.7</v>
      </c>
      <c r="U340" s="336">
        <f t="shared" si="60"/>
        <v>0</v>
      </c>
      <c r="V340" s="334">
        <f t="shared" si="61"/>
        <v>2.7</v>
      </c>
      <c r="W340" s="357">
        <f t="shared" si="62"/>
        <v>2.7</v>
      </c>
    </row>
    <row r="341" spans="1:23" outlineLevel="2">
      <c r="A341" s="354" t="s">
        <v>375</v>
      </c>
      <c r="B341" s="315" t="s">
        <v>80</v>
      </c>
      <c r="C341" s="315" t="s">
        <v>18</v>
      </c>
      <c r="D341" s="315" t="s">
        <v>376</v>
      </c>
      <c r="E341" s="315" t="s">
        <v>377</v>
      </c>
      <c r="F341" s="315" t="s">
        <v>378</v>
      </c>
      <c r="G341" s="355">
        <v>6</v>
      </c>
      <c r="H341" s="315" t="s">
        <v>79</v>
      </c>
      <c r="I341" s="329">
        <v>1</v>
      </c>
      <c r="J341" s="329">
        <v>15.75</v>
      </c>
      <c r="K341" s="330">
        <v>2.25</v>
      </c>
      <c r="L341" s="338">
        <f t="shared" si="57"/>
        <v>8.75</v>
      </c>
      <c r="M341" s="339">
        <f t="shared" si="58"/>
        <v>1.25</v>
      </c>
      <c r="N341" s="552">
        <v>30</v>
      </c>
      <c r="O341" s="543">
        <v>0.5</v>
      </c>
      <c r="P341" s="544">
        <v>2</v>
      </c>
      <c r="Q341" s="310">
        <v>0</v>
      </c>
      <c r="R341" s="333">
        <v>0</v>
      </c>
      <c r="S341" s="334">
        <v>0</v>
      </c>
      <c r="T341" s="356">
        <f t="shared" si="59"/>
        <v>12.375</v>
      </c>
      <c r="U341" s="336">
        <f t="shared" si="60"/>
        <v>12.375</v>
      </c>
      <c r="V341" s="334">
        <f t="shared" si="61"/>
        <v>0</v>
      </c>
      <c r="W341" s="357">
        <f t="shared" si="62"/>
        <v>12.375</v>
      </c>
    </row>
    <row r="342" spans="1:23" outlineLevel="2">
      <c r="A342" s="354" t="s">
        <v>375</v>
      </c>
      <c r="B342" s="315" t="s">
        <v>80</v>
      </c>
      <c r="C342" s="315" t="s">
        <v>18</v>
      </c>
      <c r="D342" s="315" t="s">
        <v>379</v>
      </c>
      <c r="E342" s="315" t="s">
        <v>380</v>
      </c>
      <c r="F342" s="315" t="s">
        <v>381</v>
      </c>
      <c r="G342" s="355">
        <v>6</v>
      </c>
      <c r="H342" s="315" t="s">
        <v>79</v>
      </c>
      <c r="I342" s="329">
        <v>1</v>
      </c>
      <c r="J342" s="329">
        <v>15.75</v>
      </c>
      <c r="K342" s="330">
        <v>2.25</v>
      </c>
      <c r="L342" s="338">
        <f t="shared" si="57"/>
        <v>8.75</v>
      </c>
      <c r="M342" s="339">
        <f t="shared" si="58"/>
        <v>1.25</v>
      </c>
      <c r="N342" s="552">
        <v>30</v>
      </c>
      <c r="O342" s="543">
        <v>0.5</v>
      </c>
      <c r="P342" s="544">
        <v>2</v>
      </c>
      <c r="Q342" s="310">
        <v>0</v>
      </c>
      <c r="R342" s="333">
        <v>0</v>
      </c>
      <c r="S342" s="334">
        <v>0</v>
      </c>
      <c r="T342" s="356">
        <f t="shared" si="59"/>
        <v>12.375</v>
      </c>
      <c r="U342" s="336">
        <f t="shared" si="60"/>
        <v>12.375</v>
      </c>
      <c r="V342" s="334">
        <f t="shared" si="61"/>
        <v>0</v>
      </c>
      <c r="W342" s="357">
        <f t="shared" si="62"/>
        <v>12.375</v>
      </c>
    </row>
    <row r="343" spans="1:23" outlineLevel="1">
      <c r="A343" s="354"/>
      <c r="B343" s="662" t="s">
        <v>1061</v>
      </c>
      <c r="C343" s="315"/>
      <c r="D343" s="315"/>
      <c r="E343" s="315"/>
      <c r="F343" s="315"/>
      <c r="G343" s="355"/>
      <c r="H343" s="315"/>
      <c r="I343" s="329"/>
      <c r="J343" s="329"/>
      <c r="K343" s="330"/>
      <c r="L343" s="338"/>
      <c r="M343" s="339"/>
      <c r="N343" s="552"/>
      <c r="O343" s="543"/>
      <c r="P343" s="544"/>
      <c r="Q343" s="310"/>
      <c r="R343" s="333"/>
      <c r="S343" s="334"/>
      <c r="T343" s="356"/>
      <c r="U343" s="336"/>
      <c r="V343" s="334"/>
      <c r="W343" s="357">
        <f>SUBTOTAL(9,W339:W342)</f>
        <v>29.470517999999998</v>
      </c>
    </row>
    <row r="344" spans="1:23" outlineLevel="2">
      <c r="A344" s="354" t="s">
        <v>375</v>
      </c>
      <c r="B344" s="315" t="s">
        <v>3</v>
      </c>
      <c r="C344" s="315" t="s">
        <v>43</v>
      </c>
      <c r="D344" s="315" t="s">
        <v>218</v>
      </c>
      <c r="E344" s="315" t="s">
        <v>219</v>
      </c>
      <c r="F344" s="315" t="s">
        <v>220</v>
      </c>
      <c r="G344" s="355">
        <v>6</v>
      </c>
      <c r="H344" s="315" t="s">
        <v>221</v>
      </c>
      <c r="I344" s="329">
        <v>0.10539999999999999</v>
      </c>
      <c r="J344" s="329">
        <f>I344*13.5</f>
        <v>1.4228999999999998</v>
      </c>
      <c r="K344" s="330">
        <f>I344*4.5</f>
        <v>0.47429999999999994</v>
      </c>
      <c r="L344" s="338">
        <f t="shared" si="57"/>
        <v>0.79049999999999987</v>
      </c>
      <c r="M344" s="339">
        <f t="shared" si="58"/>
        <v>0.26349999999999996</v>
      </c>
      <c r="N344" s="677">
        <v>80</v>
      </c>
      <c r="O344" s="563">
        <v>1.5</v>
      </c>
      <c r="P344" s="674">
        <v>4</v>
      </c>
      <c r="Q344" s="552">
        <v>5</v>
      </c>
      <c r="R344" s="543">
        <v>0.33</v>
      </c>
      <c r="S344" s="561">
        <v>0.25</v>
      </c>
      <c r="T344" s="356">
        <f t="shared" si="59"/>
        <v>4.6196819999999992</v>
      </c>
      <c r="U344" s="336">
        <f t="shared" si="60"/>
        <v>4.0315499999999993</v>
      </c>
      <c r="V344" s="334">
        <f t="shared" si="61"/>
        <v>0.58813199999999988</v>
      </c>
      <c r="W344" s="357">
        <f t="shared" si="62"/>
        <v>4.6196819999999992</v>
      </c>
    </row>
    <row r="345" spans="1:23" outlineLevel="2">
      <c r="A345" s="354" t="s">
        <v>375</v>
      </c>
      <c r="B345" s="315" t="s">
        <v>3</v>
      </c>
      <c r="C345" s="315" t="s">
        <v>8</v>
      </c>
      <c r="D345" s="315" t="s">
        <v>222</v>
      </c>
      <c r="E345" s="315" t="s">
        <v>223</v>
      </c>
      <c r="F345" s="315" t="s">
        <v>224</v>
      </c>
      <c r="G345" s="355">
        <v>6</v>
      </c>
      <c r="H345" s="315" t="s">
        <v>32</v>
      </c>
      <c r="I345" s="329">
        <v>0.5</v>
      </c>
      <c r="J345" s="329">
        <f>(4.5+$Y$34)*I345</f>
        <v>4.5</v>
      </c>
      <c r="K345" s="330">
        <f>9*I345</f>
        <v>4.5</v>
      </c>
      <c r="L345" s="338">
        <f t="shared" si="57"/>
        <v>2.5</v>
      </c>
      <c r="M345" s="339">
        <f t="shared" si="58"/>
        <v>2.5</v>
      </c>
      <c r="N345" s="310">
        <v>0</v>
      </c>
      <c r="O345" s="333">
        <v>0</v>
      </c>
      <c r="P345" s="334">
        <v>0</v>
      </c>
      <c r="Q345" s="552">
        <v>8</v>
      </c>
      <c r="R345" s="543">
        <v>0.2</v>
      </c>
      <c r="S345" s="544">
        <v>0.4</v>
      </c>
      <c r="T345" s="356">
        <f t="shared" si="59"/>
        <v>2.7</v>
      </c>
      <c r="U345" s="336">
        <f t="shared" si="60"/>
        <v>0</v>
      </c>
      <c r="V345" s="334">
        <f t="shared" si="61"/>
        <v>2.7</v>
      </c>
      <c r="W345" s="357">
        <f t="shared" si="62"/>
        <v>2.7</v>
      </c>
    </row>
    <row r="346" spans="1:23" outlineLevel="2">
      <c r="A346" s="354" t="s">
        <v>375</v>
      </c>
      <c r="B346" s="315" t="s">
        <v>3</v>
      </c>
      <c r="C346" s="315" t="s">
        <v>18</v>
      </c>
      <c r="D346" s="315" t="s">
        <v>376</v>
      </c>
      <c r="E346" s="315" t="s">
        <v>377</v>
      </c>
      <c r="F346" s="315" t="s">
        <v>378</v>
      </c>
      <c r="G346" s="355">
        <v>6</v>
      </c>
      <c r="H346" s="315" t="s">
        <v>79</v>
      </c>
      <c r="I346" s="329">
        <v>1</v>
      </c>
      <c r="J346" s="329">
        <v>15.75</v>
      </c>
      <c r="K346" s="330">
        <v>2.25</v>
      </c>
      <c r="L346" s="338">
        <f t="shared" si="57"/>
        <v>8.75</v>
      </c>
      <c r="M346" s="339">
        <f t="shared" si="58"/>
        <v>1.25</v>
      </c>
      <c r="N346" s="552">
        <v>60</v>
      </c>
      <c r="O346" s="563">
        <v>1</v>
      </c>
      <c r="P346" s="544">
        <v>4</v>
      </c>
      <c r="Q346" s="310">
        <v>0</v>
      </c>
      <c r="R346" s="333">
        <v>0</v>
      </c>
      <c r="S346" s="334">
        <v>0</v>
      </c>
      <c r="T346" s="356">
        <f t="shared" si="59"/>
        <v>24.75</v>
      </c>
      <c r="U346" s="336">
        <f t="shared" si="60"/>
        <v>24.75</v>
      </c>
      <c r="V346" s="334">
        <f t="shared" si="61"/>
        <v>0</v>
      </c>
      <c r="W346" s="357">
        <f t="shared" si="62"/>
        <v>24.75</v>
      </c>
    </row>
    <row r="347" spans="1:23" outlineLevel="2">
      <c r="A347" s="354" t="s">
        <v>375</v>
      </c>
      <c r="B347" s="315" t="s">
        <v>3</v>
      </c>
      <c r="C347" s="315" t="s">
        <v>18</v>
      </c>
      <c r="D347" s="315" t="s">
        <v>379</v>
      </c>
      <c r="E347" s="315" t="s">
        <v>380</v>
      </c>
      <c r="F347" s="315" t="s">
        <v>381</v>
      </c>
      <c r="G347" s="355">
        <v>6</v>
      </c>
      <c r="H347" s="315" t="s">
        <v>79</v>
      </c>
      <c r="I347" s="329">
        <v>1</v>
      </c>
      <c r="J347" s="329">
        <v>15.75</v>
      </c>
      <c r="K347" s="330">
        <v>2.25</v>
      </c>
      <c r="L347" s="338">
        <f t="shared" si="57"/>
        <v>8.75</v>
      </c>
      <c r="M347" s="339">
        <f t="shared" si="58"/>
        <v>1.25</v>
      </c>
      <c r="N347" s="552">
        <v>75</v>
      </c>
      <c r="O347" s="563">
        <v>2</v>
      </c>
      <c r="P347" s="544">
        <v>5</v>
      </c>
      <c r="Q347" s="310">
        <v>0</v>
      </c>
      <c r="R347" s="333">
        <v>0</v>
      </c>
      <c r="S347" s="334">
        <v>0</v>
      </c>
      <c r="T347" s="356">
        <f t="shared" si="59"/>
        <v>42.75</v>
      </c>
      <c r="U347" s="336">
        <f t="shared" si="60"/>
        <v>42.75</v>
      </c>
      <c r="V347" s="334">
        <f t="shared" si="61"/>
        <v>0</v>
      </c>
      <c r="W347" s="357">
        <f t="shared" si="62"/>
        <v>42.75</v>
      </c>
    </row>
    <row r="348" spans="1:23" outlineLevel="2">
      <c r="A348" s="354" t="s">
        <v>375</v>
      </c>
      <c r="B348" s="315" t="s">
        <v>3</v>
      </c>
      <c r="C348" s="315" t="s">
        <v>38</v>
      </c>
      <c r="D348" s="315" t="s">
        <v>382</v>
      </c>
      <c r="E348" s="315" t="s">
        <v>383</v>
      </c>
      <c r="F348" s="315" t="s">
        <v>384</v>
      </c>
      <c r="G348" s="355">
        <v>6</v>
      </c>
      <c r="H348" s="315" t="s">
        <v>13</v>
      </c>
      <c r="I348" s="329">
        <v>1</v>
      </c>
      <c r="J348" s="329">
        <v>15.75</v>
      </c>
      <c r="K348" s="330">
        <v>2.25</v>
      </c>
      <c r="L348" s="338">
        <f t="shared" si="57"/>
        <v>8.75</v>
      </c>
      <c r="M348" s="339">
        <f t="shared" si="58"/>
        <v>1.25</v>
      </c>
      <c r="N348" s="310">
        <v>0</v>
      </c>
      <c r="O348" s="333">
        <v>0</v>
      </c>
      <c r="P348" s="334">
        <v>0</v>
      </c>
      <c r="Q348" s="552">
        <v>90</v>
      </c>
      <c r="R348" s="543">
        <v>2</v>
      </c>
      <c r="S348" s="544">
        <v>6</v>
      </c>
      <c r="T348" s="356">
        <f t="shared" si="59"/>
        <v>45</v>
      </c>
      <c r="U348" s="336">
        <f t="shared" si="60"/>
        <v>0</v>
      </c>
      <c r="V348" s="334">
        <f t="shared" si="61"/>
        <v>45</v>
      </c>
      <c r="W348" s="357">
        <f t="shared" si="62"/>
        <v>45</v>
      </c>
    </row>
    <row r="349" spans="1:23" outlineLevel="2">
      <c r="A349" s="354" t="s">
        <v>375</v>
      </c>
      <c r="B349" s="315" t="s">
        <v>3</v>
      </c>
      <c r="C349" s="315" t="s">
        <v>38</v>
      </c>
      <c r="D349" s="315" t="s">
        <v>385</v>
      </c>
      <c r="E349" s="315" t="s">
        <v>386</v>
      </c>
      <c r="F349" s="315" t="s">
        <v>387</v>
      </c>
      <c r="G349" s="355">
        <v>6</v>
      </c>
      <c r="H349" s="315" t="s">
        <v>13</v>
      </c>
      <c r="I349" s="329">
        <v>1</v>
      </c>
      <c r="J349" s="329">
        <v>15.75</v>
      </c>
      <c r="K349" s="330">
        <v>2.25</v>
      </c>
      <c r="L349" s="338">
        <f t="shared" si="57"/>
        <v>8.75</v>
      </c>
      <c r="M349" s="339">
        <f t="shared" si="58"/>
        <v>1.25</v>
      </c>
      <c r="N349" s="310">
        <v>0</v>
      </c>
      <c r="O349" s="333">
        <v>0</v>
      </c>
      <c r="P349" s="334">
        <v>0</v>
      </c>
      <c r="Q349" s="552">
        <v>105</v>
      </c>
      <c r="R349" s="543">
        <v>2</v>
      </c>
      <c r="S349" s="544">
        <v>7</v>
      </c>
      <c r="T349" s="356">
        <f t="shared" si="59"/>
        <v>47.25</v>
      </c>
      <c r="U349" s="336">
        <f t="shared" si="60"/>
        <v>0</v>
      </c>
      <c r="V349" s="334">
        <f t="shared" si="61"/>
        <v>47.25</v>
      </c>
      <c r="W349" s="357">
        <f t="shared" si="62"/>
        <v>47.25</v>
      </c>
    </row>
    <row r="350" spans="1:23" outlineLevel="2">
      <c r="A350" s="326" t="s">
        <v>375</v>
      </c>
      <c r="B350" s="315" t="s">
        <v>3</v>
      </c>
      <c r="C350" s="315" t="s">
        <v>8</v>
      </c>
      <c r="D350" s="315" t="s">
        <v>4</v>
      </c>
      <c r="E350" s="315" t="s">
        <v>5</v>
      </c>
      <c r="F350" s="315" t="s">
        <v>6</v>
      </c>
      <c r="G350" s="355">
        <v>24</v>
      </c>
      <c r="H350" s="315" t="s">
        <v>7</v>
      </c>
      <c r="I350" s="329">
        <v>1</v>
      </c>
      <c r="J350" s="329">
        <f>$Y$33</f>
        <v>1.3149999999999999</v>
      </c>
      <c r="K350" s="330">
        <v>0</v>
      </c>
      <c r="L350" s="338">
        <f t="shared" si="57"/>
        <v>0.18263888888888888</v>
      </c>
      <c r="M350" s="339">
        <f t="shared" si="58"/>
        <v>0</v>
      </c>
      <c r="N350" s="552">
        <v>3</v>
      </c>
      <c r="O350" s="545">
        <f>N350</f>
        <v>3</v>
      </c>
      <c r="P350" s="544">
        <v>0</v>
      </c>
      <c r="Q350" s="552">
        <v>3</v>
      </c>
      <c r="R350" s="545">
        <f>Q350</f>
        <v>3</v>
      </c>
      <c r="S350" s="544">
        <v>0</v>
      </c>
      <c r="T350" s="356">
        <f t="shared" si="59"/>
        <v>7.89</v>
      </c>
      <c r="U350" s="336">
        <f t="shared" si="60"/>
        <v>3.9449999999999998</v>
      </c>
      <c r="V350" s="334">
        <f t="shared" si="61"/>
        <v>3.9449999999999998</v>
      </c>
      <c r="W350" s="357">
        <f t="shared" si="62"/>
        <v>7.89</v>
      </c>
    </row>
    <row r="351" spans="1:23" outlineLevel="2">
      <c r="A351" s="354" t="s">
        <v>375</v>
      </c>
      <c r="B351" s="315" t="s">
        <v>3</v>
      </c>
      <c r="C351" s="315" t="s">
        <v>97</v>
      </c>
      <c r="D351" s="315" t="s">
        <v>388</v>
      </c>
      <c r="E351" s="315" t="s">
        <v>389</v>
      </c>
      <c r="F351" s="315" t="s">
        <v>390</v>
      </c>
      <c r="G351" s="355">
        <v>6</v>
      </c>
      <c r="H351" s="315" t="s">
        <v>96</v>
      </c>
      <c r="I351" s="329">
        <v>1</v>
      </c>
      <c r="J351" s="329">
        <f>(11.25+$Y$34)*I351</f>
        <v>15.75</v>
      </c>
      <c r="K351" s="330">
        <v>2.25</v>
      </c>
      <c r="L351" s="338">
        <f t="shared" si="57"/>
        <v>8.75</v>
      </c>
      <c r="M351" s="339">
        <f t="shared" si="58"/>
        <v>1.25</v>
      </c>
      <c r="N351" s="552">
        <v>20</v>
      </c>
      <c r="O351" s="543">
        <v>1</v>
      </c>
      <c r="P351" s="544">
        <v>1</v>
      </c>
      <c r="Q351" s="310">
        <v>0</v>
      </c>
      <c r="R351" s="333">
        <v>0</v>
      </c>
      <c r="S351" s="334">
        <v>0</v>
      </c>
      <c r="T351" s="356">
        <f t="shared" si="59"/>
        <v>18</v>
      </c>
      <c r="U351" s="336">
        <f t="shared" si="60"/>
        <v>18</v>
      </c>
      <c r="V351" s="334">
        <f t="shared" si="61"/>
        <v>0</v>
      </c>
      <c r="W351" s="357">
        <f t="shared" si="62"/>
        <v>18</v>
      </c>
    </row>
    <row r="352" spans="1:23" outlineLevel="2">
      <c r="A352" s="326" t="s">
        <v>375</v>
      </c>
      <c r="B352" s="315" t="s">
        <v>3</v>
      </c>
      <c r="C352" s="315" t="s">
        <v>8</v>
      </c>
      <c r="D352" s="315" t="s">
        <v>29</v>
      </c>
      <c r="E352" s="315" t="s">
        <v>30</v>
      </c>
      <c r="F352" s="315" t="s">
        <v>31</v>
      </c>
      <c r="G352" s="355">
        <v>12</v>
      </c>
      <c r="H352" s="315" t="s">
        <v>32</v>
      </c>
      <c r="I352" s="329">
        <v>1</v>
      </c>
      <c r="J352" s="329">
        <f>$Y$31</f>
        <v>0.1</v>
      </c>
      <c r="K352" s="330">
        <v>0</v>
      </c>
      <c r="L352" s="338">
        <f t="shared" si="57"/>
        <v>2.7777777777777776E-2</v>
      </c>
      <c r="M352" s="339">
        <f t="shared" si="58"/>
        <v>0</v>
      </c>
      <c r="N352" s="310">
        <v>5</v>
      </c>
      <c r="O352" s="333">
        <f>N352</f>
        <v>5</v>
      </c>
      <c r="P352" s="334">
        <v>0</v>
      </c>
      <c r="Q352" s="552">
        <v>3</v>
      </c>
      <c r="R352" s="543">
        <f>Q352</f>
        <v>3</v>
      </c>
      <c r="S352" s="544">
        <v>0</v>
      </c>
      <c r="T352" s="609">
        <f t="shared" si="59"/>
        <v>0.8</v>
      </c>
      <c r="U352" s="610">
        <f t="shared" si="60"/>
        <v>0.5</v>
      </c>
      <c r="V352" s="544">
        <f t="shared" si="61"/>
        <v>0.30000000000000004</v>
      </c>
      <c r="W352" s="357">
        <f t="shared" si="62"/>
        <v>0.8</v>
      </c>
    </row>
    <row r="353" spans="1:23" outlineLevel="1">
      <c r="A353" s="326"/>
      <c r="B353" s="662" t="s">
        <v>1062</v>
      </c>
      <c r="C353" s="315"/>
      <c r="D353" s="315"/>
      <c r="E353" s="315"/>
      <c r="F353" s="315"/>
      <c r="G353" s="355"/>
      <c r="H353" s="315"/>
      <c r="I353" s="329"/>
      <c r="J353" s="329"/>
      <c r="K353" s="330"/>
      <c r="L353" s="338"/>
      <c r="M353" s="339"/>
      <c r="N353" s="310"/>
      <c r="O353" s="333"/>
      <c r="P353" s="334"/>
      <c r="Q353" s="552"/>
      <c r="R353" s="543"/>
      <c r="S353" s="544"/>
      <c r="T353" s="609"/>
      <c r="U353" s="610"/>
      <c r="V353" s="544"/>
      <c r="W353" s="357">
        <f>SUBTOTAL(9,W344:W352)</f>
        <v>193.759682</v>
      </c>
    </row>
    <row r="354" spans="1:23" outlineLevel="2">
      <c r="A354" s="326" t="s">
        <v>375</v>
      </c>
      <c r="B354" s="315" t="s">
        <v>24</v>
      </c>
      <c r="C354" s="315" t="s">
        <v>8</v>
      </c>
      <c r="D354" s="315" t="s">
        <v>25</v>
      </c>
      <c r="E354" s="315" t="s">
        <v>26</v>
      </c>
      <c r="F354" s="315" t="s">
        <v>27</v>
      </c>
      <c r="G354" s="355">
        <v>6</v>
      </c>
      <c r="H354" s="315" t="s">
        <v>28</v>
      </c>
      <c r="I354" s="329">
        <v>0</v>
      </c>
      <c r="J354" s="329">
        <f>21*I354</f>
        <v>0</v>
      </c>
      <c r="K354" s="567">
        <v>3</v>
      </c>
      <c r="L354" s="338">
        <f t="shared" si="57"/>
        <v>0</v>
      </c>
      <c r="M354" s="339">
        <f t="shared" si="58"/>
        <v>1.6666666666666667</v>
      </c>
      <c r="N354" s="310">
        <v>0</v>
      </c>
      <c r="O354" s="333">
        <v>0</v>
      </c>
      <c r="P354" s="334">
        <v>0</v>
      </c>
      <c r="Q354" s="552">
        <v>30</v>
      </c>
      <c r="R354" s="543">
        <v>0</v>
      </c>
      <c r="S354" s="544">
        <v>1</v>
      </c>
      <c r="T354" s="609">
        <f t="shared" si="59"/>
        <v>3</v>
      </c>
      <c r="U354" s="610">
        <f t="shared" si="60"/>
        <v>0</v>
      </c>
      <c r="V354" s="561">
        <f t="shared" si="61"/>
        <v>3</v>
      </c>
      <c r="W354" s="357">
        <f t="shared" si="62"/>
        <v>3</v>
      </c>
    </row>
    <row r="355" spans="1:23" outlineLevel="1">
      <c r="A355" s="326"/>
      <c r="B355" s="662" t="s">
        <v>1057</v>
      </c>
      <c r="C355" s="315"/>
      <c r="D355" s="315"/>
      <c r="E355" s="315"/>
      <c r="F355" s="315"/>
      <c r="G355" s="355"/>
      <c r="H355" s="315"/>
      <c r="I355" s="329"/>
      <c r="J355" s="329"/>
      <c r="K355" s="567"/>
      <c r="L355" s="338"/>
      <c r="M355" s="339"/>
      <c r="N355" s="310"/>
      <c r="O355" s="333"/>
      <c r="P355" s="334"/>
      <c r="Q355" s="552"/>
      <c r="R355" s="543"/>
      <c r="S355" s="544"/>
      <c r="T355" s="609"/>
      <c r="U355" s="610"/>
      <c r="V355" s="561"/>
      <c r="W355" s="357">
        <f>SUBTOTAL(9,W354:W354)</f>
        <v>3</v>
      </c>
    </row>
    <row r="356" spans="1:23" outlineLevel="2">
      <c r="A356" s="354" t="s">
        <v>391</v>
      </c>
      <c r="B356" s="315" t="s">
        <v>9</v>
      </c>
      <c r="C356" s="315" t="s">
        <v>56</v>
      </c>
      <c r="D356" s="315" t="s">
        <v>392</v>
      </c>
      <c r="E356" s="315" t="s">
        <v>393</v>
      </c>
      <c r="F356" s="315" t="s">
        <v>394</v>
      </c>
      <c r="G356" s="355">
        <v>6</v>
      </c>
      <c r="H356" s="315" t="s">
        <v>42</v>
      </c>
      <c r="I356" s="329">
        <v>1</v>
      </c>
      <c r="J356" s="329">
        <v>9</v>
      </c>
      <c r="K356" s="330">
        <v>9</v>
      </c>
      <c r="L356" s="338">
        <f t="shared" ref="L356:L391" si="63">J356*10/3/G356</f>
        <v>5</v>
      </c>
      <c r="M356" s="339">
        <f t="shared" ref="M356:M391" si="64">K356*10/3/G356</f>
        <v>5</v>
      </c>
      <c r="N356" s="310">
        <v>0</v>
      </c>
      <c r="O356" s="333">
        <v>0</v>
      </c>
      <c r="P356" s="334">
        <v>0</v>
      </c>
      <c r="Q356" s="552">
        <v>90</v>
      </c>
      <c r="R356" s="543">
        <v>2</v>
      </c>
      <c r="S356" s="544">
        <v>3</v>
      </c>
      <c r="T356" s="356">
        <f t="shared" ref="T356:T391" si="65">J356*(O356+R356)+K356*(P356+S356)</f>
        <v>45</v>
      </c>
      <c r="U356" s="336">
        <f t="shared" ref="U356:U391" si="66">J356*O356+K356*P356</f>
        <v>0</v>
      </c>
      <c r="V356" s="334">
        <f t="shared" ref="V356:V391" si="67">J356*R356+K356*S356</f>
        <v>45</v>
      </c>
      <c r="W356" s="357">
        <f t="shared" ref="W356:W391" si="68">T356</f>
        <v>45</v>
      </c>
    </row>
    <row r="357" spans="1:23" outlineLevel="2">
      <c r="A357" s="354" t="s">
        <v>391</v>
      </c>
      <c r="B357" s="315" t="s">
        <v>9</v>
      </c>
      <c r="C357" s="315" t="s">
        <v>38</v>
      </c>
      <c r="D357" s="315" t="s">
        <v>167</v>
      </c>
      <c r="E357" s="315" t="s">
        <v>168</v>
      </c>
      <c r="F357" s="315" t="s">
        <v>169</v>
      </c>
      <c r="G357" s="355">
        <v>6</v>
      </c>
      <c r="H357" s="315" t="s">
        <v>79</v>
      </c>
      <c r="I357" s="329">
        <v>0.25</v>
      </c>
      <c r="J357" s="329">
        <f>9*I357</f>
        <v>2.25</v>
      </c>
      <c r="K357" s="330">
        <f>9*I357</f>
        <v>2.25</v>
      </c>
      <c r="L357" s="338">
        <f t="shared" si="63"/>
        <v>1.25</v>
      </c>
      <c r="M357" s="339">
        <f t="shared" si="64"/>
        <v>1.25</v>
      </c>
      <c r="N357" s="310">
        <v>0</v>
      </c>
      <c r="O357" s="333">
        <v>0</v>
      </c>
      <c r="P357" s="334">
        <v>0</v>
      </c>
      <c r="Q357" s="677">
        <v>80</v>
      </c>
      <c r="R357" s="543">
        <v>2</v>
      </c>
      <c r="S357" s="674">
        <v>4</v>
      </c>
      <c r="T357" s="356">
        <f t="shared" si="65"/>
        <v>13.5</v>
      </c>
      <c r="U357" s="336">
        <f t="shared" si="66"/>
        <v>0</v>
      </c>
      <c r="V357" s="334">
        <f t="shared" si="67"/>
        <v>13.5</v>
      </c>
      <c r="W357" s="357">
        <f t="shared" si="68"/>
        <v>13.5</v>
      </c>
    </row>
    <row r="358" spans="1:23" outlineLevel="2">
      <c r="A358" s="354" t="s">
        <v>391</v>
      </c>
      <c r="B358" s="315" t="s">
        <v>9</v>
      </c>
      <c r="C358" s="315" t="s">
        <v>18</v>
      </c>
      <c r="D358" s="315" t="s">
        <v>84</v>
      </c>
      <c r="E358" s="315" t="s">
        <v>85</v>
      </c>
      <c r="F358" s="315" t="s">
        <v>86</v>
      </c>
      <c r="G358" s="355">
        <v>6</v>
      </c>
      <c r="H358" s="315" t="s">
        <v>13</v>
      </c>
      <c r="I358" s="329">
        <v>0.3</v>
      </c>
      <c r="J358" s="329">
        <f>9*I358</f>
        <v>2.6999999999999997</v>
      </c>
      <c r="K358" s="330">
        <f>9*I358</f>
        <v>2.6999999999999997</v>
      </c>
      <c r="L358" s="338">
        <f t="shared" si="63"/>
        <v>1.4999999999999998</v>
      </c>
      <c r="M358" s="339">
        <f t="shared" si="64"/>
        <v>1.4999999999999998</v>
      </c>
      <c r="N358" s="552">
        <v>100</v>
      </c>
      <c r="O358" s="543">
        <v>2</v>
      </c>
      <c r="P358" s="544">
        <v>5</v>
      </c>
      <c r="Q358" s="310">
        <v>0</v>
      </c>
      <c r="R358" s="333">
        <v>0</v>
      </c>
      <c r="S358" s="334">
        <v>0</v>
      </c>
      <c r="T358" s="356">
        <f t="shared" si="65"/>
        <v>18.899999999999999</v>
      </c>
      <c r="U358" s="336">
        <f t="shared" si="66"/>
        <v>18.899999999999999</v>
      </c>
      <c r="V358" s="334">
        <f t="shared" si="67"/>
        <v>0</v>
      </c>
      <c r="W358" s="357">
        <f t="shared" si="68"/>
        <v>18.899999999999999</v>
      </c>
    </row>
    <row r="359" spans="1:23" outlineLevel="2">
      <c r="A359" s="354" t="s">
        <v>391</v>
      </c>
      <c r="B359" s="315" t="s">
        <v>9</v>
      </c>
      <c r="C359" s="315" t="s">
        <v>56</v>
      </c>
      <c r="D359" s="315" t="s">
        <v>281</v>
      </c>
      <c r="E359" s="315" t="s">
        <v>282</v>
      </c>
      <c r="F359" s="315" t="s">
        <v>283</v>
      </c>
      <c r="G359" s="355">
        <v>6</v>
      </c>
      <c r="H359" s="315" t="s">
        <v>13</v>
      </c>
      <c r="I359" s="329">
        <v>0.2</v>
      </c>
      <c r="J359" s="329">
        <f>9*I359</f>
        <v>1.8</v>
      </c>
      <c r="K359" s="330">
        <f>9*I359</f>
        <v>1.8</v>
      </c>
      <c r="L359" s="338">
        <f t="shared" si="63"/>
        <v>1</v>
      </c>
      <c r="M359" s="339">
        <f t="shared" si="64"/>
        <v>1</v>
      </c>
      <c r="N359" s="310">
        <v>0</v>
      </c>
      <c r="O359" s="333">
        <v>0</v>
      </c>
      <c r="P359" s="334">
        <v>0</v>
      </c>
      <c r="Q359" s="552">
        <v>100</v>
      </c>
      <c r="R359" s="543">
        <v>2</v>
      </c>
      <c r="S359" s="544">
        <v>5</v>
      </c>
      <c r="T359" s="356">
        <f t="shared" si="65"/>
        <v>12.6</v>
      </c>
      <c r="U359" s="336">
        <f t="shared" si="66"/>
        <v>0</v>
      </c>
      <c r="V359" s="334">
        <f t="shared" si="67"/>
        <v>12.6</v>
      </c>
      <c r="W359" s="357">
        <f t="shared" si="68"/>
        <v>12.6</v>
      </c>
    </row>
    <row r="360" spans="1:23" outlineLevel="2">
      <c r="A360" s="354" t="s">
        <v>391</v>
      </c>
      <c r="B360" s="315" t="s">
        <v>9</v>
      </c>
      <c r="C360" s="315" t="s">
        <v>38</v>
      </c>
      <c r="D360" s="315" t="s">
        <v>87</v>
      </c>
      <c r="E360" s="315" t="s">
        <v>88</v>
      </c>
      <c r="F360" s="315" t="s">
        <v>89</v>
      </c>
      <c r="G360" s="355">
        <v>6</v>
      </c>
      <c r="H360" s="315" t="s">
        <v>13</v>
      </c>
      <c r="I360" s="329">
        <v>0.1</v>
      </c>
      <c r="J360" s="329">
        <f>9*I360</f>
        <v>0.9</v>
      </c>
      <c r="K360" s="330">
        <f>9*I360</f>
        <v>0.9</v>
      </c>
      <c r="L360" s="338">
        <f t="shared" si="63"/>
        <v>0.5</v>
      </c>
      <c r="M360" s="339">
        <f t="shared" si="64"/>
        <v>0.5</v>
      </c>
      <c r="N360" s="310">
        <v>0</v>
      </c>
      <c r="O360" s="333">
        <v>0</v>
      </c>
      <c r="P360" s="334">
        <v>0</v>
      </c>
      <c r="Q360" s="552">
        <v>100</v>
      </c>
      <c r="R360" s="543">
        <v>2</v>
      </c>
      <c r="S360" s="544">
        <v>5</v>
      </c>
      <c r="T360" s="356">
        <f t="shared" si="65"/>
        <v>6.3</v>
      </c>
      <c r="U360" s="336">
        <f t="shared" si="66"/>
        <v>0</v>
      </c>
      <c r="V360" s="334">
        <f t="shared" si="67"/>
        <v>6.3</v>
      </c>
      <c r="W360" s="357">
        <f t="shared" si="68"/>
        <v>6.3</v>
      </c>
    </row>
    <row r="361" spans="1:23" outlineLevel="2">
      <c r="A361" s="326" t="s">
        <v>391</v>
      </c>
      <c r="B361" s="315" t="s">
        <v>9</v>
      </c>
      <c r="C361" s="315" t="s">
        <v>8</v>
      </c>
      <c r="D361" s="315" t="s">
        <v>23</v>
      </c>
      <c r="E361" s="315" t="s">
        <v>5</v>
      </c>
      <c r="F361" s="315" t="s">
        <v>6</v>
      </c>
      <c r="G361" s="355">
        <v>24</v>
      </c>
      <c r="H361" s="315" t="s">
        <v>7</v>
      </c>
      <c r="I361" s="329">
        <v>1</v>
      </c>
      <c r="J361" s="329">
        <f>$Y$33</f>
        <v>1.3149999999999999</v>
      </c>
      <c r="K361" s="330">
        <v>0</v>
      </c>
      <c r="L361" s="338">
        <f t="shared" si="63"/>
        <v>0.18263888888888888</v>
      </c>
      <c r="M361" s="339">
        <f t="shared" si="64"/>
        <v>0</v>
      </c>
      <c r="N361" s="552">
        <v>0</v>
      </c>
      <c r="O361" s="545">
        <f>N361</f>
        <v>0</v>
      </c>
      <c r="P361" s="544">
        <v>0</v>
      </c>
      <c r="Q361" s="552">
        <v>1</v>
      </c>
      <c r="R361" s="545">
        <f>Q361</f>
        <v>1</v>
      </c>
      <c r="S361" s="544">
        <v>0</v>
      </c>
      <c r="T361" s="356">
        <f t="shared" si="65"/>
        <v>1.3149999999999999</v>
      </c>
      <c r="U361" s="336">
        <f t="shared" si="66"/>
        <v>0</v>
      </c>
      <c r="V361" s="334">
        <f t="shared" si="67"/>
        <v>1.3149999999999999</v>
      </c>
      <c r="W361" s="357">
        <f t="shared" si="68"/>
        <v>1.3149999999999999</v>
      </c>
    </row>
    <row r="362" spans="1:23" outlineLevel="2">
      <c r="A362" s="354" t="s">
        <v>391</v>
      </c>
      <c r="B362" s="315" t="s">
        <v>9</v>
      </c>
      <c r="C362" s="315" t="s">
        <v>97</v>
      </c>
      <c r="D362" s="360" t="s">
        <v>537</v>
      </c>
      <c r="E362" s="315" t="s">
        <v>525</v>
      </c>
      <c r="F362" s="315" t="s">
        <v>526</v>
      </c>
      <c r="G362" s="355">
        <v>6</v>
      </c>
      <c r="H362" s="315" t="s">
        <v>13</v>
      </c>
      <c r="I362" s="329">
        <v>1</v>
      </c>
      <c r="J362" s="329">
        <v>13.5</v>
      </c>
      <c r="K362" s="330">
        <v>4.5</v>
      </c>
      <c r="L362" s="338">
        <f t="shared" si="63"/>
        <v>7.5</v>
      </c>
      <c r="M362" s="339">
        <f t="shared" si="64"/>
        <v>2.5</v>
      </c>
      <c r="N362" s="559">
        <v>90</v>
      </c>
      <c r="O362" s="543">
        <v>2</v>
      </c>
      <c r="P362" s="561">
        <v>4</v>
      </c>
      <c r="Q362" s="310">
        <v>0</v>
      </c>
      <c r="R362" s="333">
        <v>0</v>
      </c>
      <c r="S362" s="334">
        <v>0</v>
      </c>
      <c r="T362" s="356">
        <f t="shared" si="65"/>
        <v>45</v>
      </c>
      <c r="U362" s="336">
        <f t="shared" si="66"/>
        <v>45</v>
      </c>
      <c r="V362" s="334">
        <f t="shared" si="67"/>
        <v>0</v>
      </c>
      <c r="W362" s="357">
        <f t="shared" si="68"/>
        <v>45</v>
      </c>
    </row>
    <row r="363" spans="1:23" outlineLevel="2">
      <c r="A363" s="354" t="s">
        <v>391</v>
      </c>
      <c r="B363" s="315" t="s">
        <v>9</v>
      </c>
      <c r="C363" s="315" t="s">
        <v>97</v>
      </c>
      <c r="D363" s="315" t="s">
        <v>138</v>
      </c>
      <c r="E363" s="315" t="s">
        <v>139</v>
      </c>
      <c r="F363" s="315" t="s">
        <v>140</v>
      </c>
      <c r="G363" s="355">
        <v>6</v>
      </c>
      <c r="H363" s="315" t="s">
        <v>96</v>
      </c>
      <c r="I363" s="329">
        <v>0</v>
      </c>
      <c r="J363" s="329">
        <f>(9+$Y$34)*I363</f>
        <v>0</v>
      </c>
      <c r="K363" s="330">
        <f>4.5*I363</f>
        <v>0</v>
      </c>
      <c r="L363" s="338">
        <f t="shared" si="63"/>
        <v>0</v>
      </c>
      <c r="M363" s="339">
        <f t="shared" si="64"/>
        <v>0</v>
      </c>
      <c r="N363" s="552">
        <v>20</v>
      </c>
      <c r="O363" s="543">
        <v>1</v>
      </c>
      <c r="P363" s="544">
        <v>1</v>
      </c>
      <c r="Q363" s="310">
        <v>0</v>
      </c>
      <c r="R363" s="333">
        <v>0</v>
      </c>
      <c r="S363" s="334">
        <v>0</v>
      </c>
      <c r="T363" s="356">
        <f t="shared" si="65"/>
        <v>0</v>
      </c>
      <c r="U363" s="336">
        <f t="shared" si="66"/>
        <v>0</v>
      </c>
      <c r="V363" s="334">
        <f t="shared" si="67"/>
        <v>0</v>
      </c>
      <c r="W363" s="357">
        <f t="shared" si="68"/>
        <v>0</v>
      </c>
    </row>
    <row r="364" spans="1:23" outlineLevel="2">
      <c r="A364" s="354" t="s">
        <v>391</v>
      </c>
      <c r="B364" s="315" t="s">
        <v>9</v>
      </c>
      <c r="C364" s="315" t="s">
        <v>97</v>
      </c>
      <c r="D364" s="315" t="s">
        <v>322</v>
      </c>
      <c r="E364" s="315" t="s">
        <v>323</v>
      </c>
      <c r="F364" s="315" t="s">
        <v>324</v>
      </c>
      <c r="G364" s="355">
        <v>6</v>
      </c>
      <c r="H364" s="315" t="s">
        <v>96</v>
      </c>
      <c r="I364" s="329">
        <v>0.5</v>
      </c>
      <c r="J364" s="329">
        <f>(9+$Y$34)*I364</f>
        <v>6.75</v>
      </c>
      <c r="K364" s="330">
        <f>4.5*I364</f>
        <v>2.25</v>
      </c>
      <c r="L364" s="338">
        <f t="shared" si="63"/>
        <v>3.75</v>
      </c>
      <c r="M364" s="339">
        <f t="shared" si="64"/>
        <v>1.25</v>
      </c>
      <c r="N364" s="552">
        <v>20</v>
      </c>
      <c r="O364" s="543">
        <v>1</v>
      </c>
      <c r="P364" s="544">
        <v>1</v>
      </c>
      <c r="Q364" s="310">
        <v>0</v>
      </c>
      <c r="R364" s="333">
        <v>0</v>
      </c>
      <c r="S364" s="334">
        <v>0</v>
      </c>
      <c r="T364" s="356">
        <f t="shared" si="65"/>
        <v>9</v>
      </c>
      <c r="U364" s="336">
        <f t="shared" si="66"/>
        <v>9</v>
      </c>
      <c r="V364" s="334">
        <f t="shared" si="67"/>
        <v>0</v>
      </c>
      <c r="W364" s="357">
        <f t="shared" si="68"/>
        <v>9</v>
      </c>
    </row>
    <row r="365" spans="1:23" outlineLevel="2">
      <c r="A365" s="326" t="s">
        <v>391</v>
      </c>
      <c r="B365" s="315" t="s">
        <v>9</v>
      </c>
      <c r="C365" s="315" t="s">
        <v>8</v>
      </c>
      <c r="D365" s="315" t="s">
        <v>29</v>
      </c>
      <c r="E365" s="315" t="s">
        <v>30</v>
      </c>
      <c r="F365" s="315" t="s">
        <v>31</v>
      </c>
      <c r="G365" s="355">
        <v>12</v>
      </c>
      <c r="H365" s="315" t="s">
        <v>32</v>
      </c>
      <c r="I365" s="329">
        <v>1</v>
      </c>
      <c r="J365" s="329">
        <f>$Y$31</f>
        <v>0.1</v>
      </c>
      <c r="K365" s="330">
        <v>0</v>
      </c>
      <c r="L365" s="338">
        <f t="shared" si="63"/>
        <v>2.7777777777777776E-2</v>
      </c>
      <c r="M365" s="339">
        <f t="shared" si="64"/>
        <v>0</v>
      </c>
      <c r="N365" s="558">
        <v>0</v>
      </c>
      <c r="O365" s="563">
        <f>N365</f>
        <v>0</v>
      </c>
      <c r="P365" s="561">
        <v>0</v>
      </c>
      <c r="Q365" s="559">
        <v>3</v>
      </c>
      <c r="R365" s="563">
        <f>Q365</f>
        <v>3</v>
      </c>
      <c r="S365" s="561">
        <v>0</v>
      </c>
      <c r="T365" s="356">
        <f t="shared" si="65"/>
        <v>0.30000000000000004</v>
      </c>
      <c r="U365" s="336">
        <f t="shared" si="66"/>
        <v>0</v>
      </c>
      <c r="V365" s="334">
        <f t="shared" si="67"/>
        <v>0.30000000000000004</v>
      </c>
      <c r="W365" s="357">
        <f t="shared" si="68"/>
        <v>0.30000000000000004</v>
      </c>
    </row>
    <row r="366" spans="1:23" outlineLevel="2">
      <c r="A366" s="576" t="s">
        <v>391</v>
      </c>
      <c r="B366" s="315" t="s">
        <v>9</v>
      </c>
      <c r="C366" s="361" t="s">
        <v>8</v>
      </c>
      <c r="D366" s="565" t="s">
        <v>908</v>
      </c>
      <c r="E366" s="565" t="s">
        <v>906</v>
      </c>
      <c r="F366" s="565" t="s">
        <v>907</v>
      </c>
      <c r="G366" s="355">
        <v>6</v>
      </c>
      <c r="H366" s="315" t="s">
        <v>32</v>
      </c>
      <c r="I366" s="575">
        <v>0.5</v>
      </c>
      <c r="J366" s="537">
        <f>(4.5+$Y$34)*I366</f>
        <v>4.5</v>
      </c>
      <c r="K366" s="567">
        <f>9*I366</f>
        <v>4.5</v>
      </c>
      <c r="L366" s="338">
        <f t="shared" si="63"/>
        <v>2.5</v>
      </c>
      <c r="M366" s="339">
        <f t="shared" si="64"/>
        <v>2.5</v>
      </c>
      <c r="N366" s="310">
        <v>0</v>
      </c>
      <c r="O366" s="333">
        <v>0</v>
      </c>
      <c r="P366" s="334">
        <v>0</v>
      </c>
      <c r="Q366" s="559">
        <v>4</v>
      </c>
      <c r="R366" s="563">
        <v>0.2</v>
      </c>
      <c r="S366" s="561">
        <v>0.2</v>
      </c>
      <c r="T366" s="356">
        <f t="shared" si="65"/>
        <v>1.8</v>
      </c>
      <c r="U366" s="336">
        <f t="shared" si="66"/>
        <v>0</v>
      </c>
      <c r="V366" s="334">
        <f t="shared" si="67"/>
        <v>1.8</v>
      </c>
      <c r="W366" s="357">
        <f t="shared" si="68"/>
        <v>1.8</v>
      </c>
    </row>
    <row r="367" spans="1:23" outlineLevel="1">
      <c r="A367" s="576"/>
      <c r="B367" s="662" t="s">
        <v>1059</v>
      </c>
      <c r="C367" s="361"/>
      <c r="D367" s="565"/>
      <c r="E367" s="565"/>
      <c r="F367" s="565"/>
      <c r="G367" s="355"/>
      <c r="H367" s="315"/>
      <c r="I367" s="575"/>
      <c r="J367" s="537"/>
      <c r="K367" s="567"/>
      <c r="L367" s="338"/>
      <c r="M367" s="339"/>
      <c r="N367" s="310"/>
      <c r="O367" s="333"/>
      <c r="P367" s="334"/>
      <c r="Q367" s="559"/>
      <c r="R367" s="563"/>
      <c r="S367" s="561"/>
      <c r="T367" s="356"/>
      <c r="U367" s="336"/>
      <c r="V367" s="334"/>
      <c r="W367" s="357">
        <f>SUBTOTAL(9,W356:W366)</f>
        <v>153.71500000000003</v>
      </c>
    </row>
    <row r="368" spans="1:23" outlineLevel="2">
      <c r="A368" s="354" t="s">
        <v>391</v>
      </c>
      <c r="B368" s="315" t="s">
        <v>75</v>
      </c>
      <c r="C368" s="315" t="s">
        <v>18</v>
      </c>
      <c r="D368" s="315" t="s">
        <v>392</v>
      </c>
      <c r="E368" s="315" t="s">
        <v>393</v>
      </c>
      <c r="F368" s="315" t="s">
        <v>394</v>
      </c>
      <c r="G368" s="355">
        <v>6</v>
      </c>
      <c r="H368" s="315" t="s">
        <v>42</v>
      </c>
      <c r="I368" s="329">
        <v>1</v>
      </c>
      <c r="J368" s="329">
        <v>9</v>
      </c>
      <c r="K368" s="330">
        <v>9</v>
      </c>
      <c r="L368" s="338">
        <f t="shared" si="63"/>
        <v>5</v>
      </c>
      <c r="M368" s="339">
        <f t="shared" si="64"/>
        <v>5</v>
      </c>
      <c r="N368" s="552">
        <v>30</v>
      </c>
      <c r="O368" s="563">
        <v>0.5</v>
      </c>
      <c r="P368" s="544">
        <v>1</v>
      </c>
      <c r="Q368" s="310">
        <v>0</v>
      </c>
      <c r="R368" s="333">
        <v>0</v>
      </c>
      <c r="S368" s="334">
        <v>0</v>
      </c>
      <c r="T368" s="356">
        <f t="shared" si="65"/>
        <v>13.5</v>
      </c>
      <c r="U368" s="336">
        <f t="shared" si="66"/>
        <v>13.5</v>
      </c>
      <c r="V368" s="334">
        <f t="shared" si="67"/>
        <v>0</v>
      </c>
      <c r="W368" s="357">
        <f t="shared" si="68"/>
        <v>13.5</v>
      </c>
    </row>
    <row r="369" spans="1:27" outlineLevel="2">
      <c r="A369" s="354" t="s">
        <v>391</v>
      </c>
      <c r="B369" s="315" t="s">
        <v>75</v>
      </c>
      <c r="C369" s="315" t="s">
        <v>22</v>
      </c>
      <c r="D369" s="315" t="s">
        <v>164</v>
      </c>
      <c r="E369" s="315" t="s">
        <v>165</v>
      </c>
      <c r="F369" s="315" t="s">
        <v>166</v>
      </c>
      <c r="G369" s="355">
        <v>6</v>
      </c>
      <c r="H369" s="315" t="s">
        <v>79</v>
      </c>
      <c r="I369" s="329">
        <v>0.6</v>
      </c>
      <c r="J369" s="329">
        <f>9*I369</f>
        <v>5.3999999999999995</v>
      </c>
      <c r="K369" s="330">
        <f>9*I369</f>
        <v>5.3999999999999995</v>
      </c>
      <c r="L369" s="338">
        <f t="shared" si="63"/>
        <v>2.9999999999999996</v>
      </c>
      <c r="M369" s="339">
        <f t="shared" si="64"/>
        <v>2.9999999999999996</v>
      </c>
      <c r="N369" s="552">
        <v>20</v>
      </c>
      <c r="O369" s="543">
        <v>0.5</v>
      </c>
      <c r="P369" s="544">
        <v>1</v>
      </c>
      <c r="Q369" s="310">
        <v>0</v>
      </c>
      <c r="R369" s="333">
        <v>0</v>
      </c>
      <c r="S369" s="334">
        <v>0</v>
      </c>
      <c r="T369" s="356">
        <f t="shared" si="65"/>
        <v>8.1</v>
      </c>
      <c r="U369" s="336">
        <f t="shared" si="66"/>
        <v>8.1</v>
      </c>
      <c r="V369" s="334">
        <f t="shared" si="67"/>
        <v>0</v>
      </c>
      <c r="W369" s="357">
        <f t="shared" si="68"/>
        <v>8.1</v>
      </c>
    </row>
    <row r="370" spans="1:27" outlineLevel="2">
      <c r="A370" s="354" t="s">
        <v>391</v>
      </c>
      <c r="B370" s="315" t="s">
        <v>75</v>
      </c>
      <c r="C370" s="315" t="s">
        <v>97</v>
      </c>
      <c r="D370" s="315" t="s">
        <v>167</v>
      </c>
      <c r="E370" s="315" t="s">
        <v>168</v>
      </c>
      <c r="F370" s="315" t="s">
        <v>169</v>
      </c>
      <c r="G370" s="355">
        <v>6</v>
      </c>
      <c r="H370" s="315" t="s">
        <v>79</v>
      </c>
      <c r="I370" s="329">
        <v>0.25</v>
      </c>
      <c r="J370" s="329">
        <f>9*I370</f>
        <v>2.25</v>
      </c>
      <c r="K370" s="330">
        <f>9*I370</f>
        <v>2.25</v>
      </c>
      <c r="L370" s="338">
        <f t="shared" si="63"/>
        <v>1.25</v>
      </c>
      <c r="M370" s="339">
        <f t="shared" si="64"/>
        <v>1.25</v>
      </c>
      <c r="N370" s="552">
        <v>22</v>
      </c>
      <c r="O370" s="543">
        <v>0.5</v>
      </c>
      <c r="P370" s="544">
        <v>1.5</v>
      </c>
      <c r="Q370" s="310">
        <v>0</v>
      </c>
      <c r="R370" s="333">
        <v>0</v>
      </c>
      <c r="S370" s="334">
        <v>0</v>
      </c>
      <c r="T370" s="356">
        <f t="shared" si="65"/>
        <v>4.5</v>
      </c>
      <c r="U370" s="336">
        <f t="shared" si="66"/>
        <v>4.5</v>
      </c>
      <c r="V370" s="334">
        <f t="shared" si="67"/>
        <v>0</v>
      </c>
      <c r="W370" s="357">
        <f t="shared" si="68"/>
        <v>4.5</v>
      </c>
    </row>
    <row r="371" spans="1:27" outlineLevel="2">
      <c r="A371" s="576" t="s">
        <v>391</v>
      </c>
      <c r="B371" s="315" t="s">
        <v>75</v>
      </c>
      <c r="C371" s="361" t="s">
        <v>8</v>
      </c>
      <c r="D371" s="565" t="s">
        <v>908</v>
      </c>
      <c r="E371" s="565" t="s">
        <v>906</v>
      </c>
      <c r="F371" s="565" t="s">
        <v>907</v>
      </c>
      <c r="G371" s="355">
        <v>6</v>
      </c>
      <c r="H371" s="315" t="s">
        <v>32</v>
      </c>
      <c r="I371" s="575">
        <v>0.5</v>
      </c>
      <c r="J371" s="537">
        <f>(4.5+$Y$34)*I371</f>
        <v>4.5</v>
      </c>
      <c r="K371" s="567">
        <f>9*I371</f>
        <v>4.5</v>
      </c>
      <c r="L371" s="338">
        <f t="shared" si="63"/>
        <v>2.5</v>
      </c>
      <c r="M371" s="339">
        <f t="shared" si="64"/>
        <v>2.5</v>
      </c>
      <c r="N371" s="310">
        <v>0</v>
      </c>
      <c r="O371" s="333">
        <v>0</v>
      </c>
      <c r="P371" s="334">
        <v>0</v>
      </c>
      <c r="Q371" s="559">
        <v>4</v>
      </c>
      <c r="R371" s="563">
        <v>0.2</v>
      </c>
      <c r="S371" s="561">
        <v>0.2</v>
      </c>
      <c r="T371" s="356">
        <f t="shared" si="65"/>
        <v>1.8</v>
      </c>
      <c r="U371" s="336">
        <f t="shared" si="66"/>
        <v>0</v>
      </c>
      <c r="V371" s="334">
        <f t="shared" si="67"/>
        <v>1.8</v>
      </c>
      <c r="W371" s="357">
        <f t="shared" si="68"/>
        <v>1.8</v>
      </c>
    </row>
    <row r="372" spans="1:27" outlineLevel="1">
      <c r="A372" s="576"/>
      <c r="B372" s="662" t="s">
        <v>1060</v>
      </c>
      <c r="C372" s="361"/>
      <c r="D372" s="565"/>
      <c r="E372" s="565"/>
      <c r="F372" s="565"/>
      <c r="G372" s="355"/>
      <c r="H372" s="315"/>
      <c r="I372" s="575"/>
      <c r="J372" s="537"/>
      <c r="K372" s="567"/>
      <c r="L372" s="338"/>
      <c r="M372" s="339"/>
      <c r="N372" s="310"/>
      <c r="O372" s="333"/>
      <c r="P372" s="334"/>
      <c r="Q372" s="559"/>
      <c r="R372" s="563"/>
      <c r="S372" s="561"/>
      <c r="T372" s="356"/>
      <c r="U372" s="336"/>
      <c r="V372" s="334"/>
      <c r="W372" s="357">
        <f>SUBTOTAL(9,W368:W371)</f>
        <v>27.900000000000002</v>
      </c>
    </row>
    <row r="373" spans="1:27" outlineLevel="2">
      <c r="A373" s="354" t="s">
        <v>391</v>
      </c>
      <c r="B373" s="315" t="s">
        <v>34</v>
      </c>
      <c r="C373" s="315" t="s">
        <v>56</v>
      </c>
      <c r="D373" s="315" t="s">
        <v>395</v>
      </c>
      <c r="E373" s="315" t="s">
        <v>393</v>
      </c>
      <c r="F373" s="315" t="s">
        <v>394</v>
      </c>
      <c r="G373" s="355">
        <v>6</v>
      </c>
      <c r="H373" s="315" t="s">
        <v>42</v>
      </c>
      <c r="I373" s="329">
        <v>1</v>
      </c>
      <c r="J373" s="329">
        <v>11.25</v>
      </c>
      <c r="K373" s="330">
        <v>6.75</v>
      </c>
      <c r="L373" s="338">
        <f t="shared" si="63"/>
        <v>6.25</v>
      </c>
      <c r="M373" s="339">
        <f t="shared" si="64"/>
        <v>3.75</v>
      </c>
      <c r="N373" s="310">
        <v>0</v>
      </c>
      <c r="O373" s="333">
        <v>0</v>
      </c>
      <c r="P373" s="334">
        <v>0</v>
      </c>
      <c r="Q373" s="552">
        <v>40</v>
      </c>
      <c r="R373" s="543">
        <v>1</v>
      </c>
      <c r="S373" s="544">
        <v>2</v>
      </c>
      <c r="T373" s="356">
        <f t="shared" si="65"/>
        <v>24.75</v>
      </c>
      <c r="U373" s="336">
        <f t="shared" si="66"/>
        <v>0</v>
      </c>
      <c r="V373" s="334">
        <f t="shared" si="67"/>
        <v>24.75</v>
      </c>
      <c r="W373" s="357">
        <f t="shared" si="68"/>
        <v>24.75</v>
      </c>
    </row>
    <row r="374" spans="1:27" outlineLevel="2">
      <c r="A374" s="354" t="s">
        <v>391</v>
      </c>
      <c r="B374" s="315" t="s">
        <v>34</v>
      </c>
      <c r="C374" s="361" t="s">
        <v>97</v>
      </c>
      <c r="D374" s="315" t="s">
        <v>396</v>
      </c>
      <c r="E374" s="315" t="s">
        <v>397</v>
      </c>
      <c r="F374" s="315" t="s">
        <v>398</v>
      </c>
      <c r="G374" s="355">
        <v>6</v>
      </c>
      <c r="H374" s="315" t="s">
        <v>96</v>
      </c>
      <c r="I374" s="329">
        <v>1</v>
      </c>
      <c r="J374" s="329">
        <f>13.5*I374</f>
        <v>13.5</v>
      </c>
      <c r="K374" s="330">
        <f>4.5*I374</f>
        <v>4.5</v>
      </c>
      <c r="L374" s="338">
        <f t="shared" si="63"/>
        <v>7.5</v>
      </c>
      <c r="M374" s="339">
        <f t="shared" si="64"/>
        <v>2.5</v>
      </c>
      <c r="N374" s="552">
        <v>20</v>
      </c>
      <c r="O374" s="543">
        <v>1</v>
      </c>
      <c r="P374" s="544">
        <v>1</v>
      </c>
      <c r="Q374" s="310">
        <v>0</v>
      </c>
      <c r="R374" s="333">
        <v>0</v>
      </c>
      <c r="S374" s="334">
        <v>0</v>
      </c>
      <c r="T374" s="356">
        <f t="shared" si="65"/>
        <v>18</v>
      </c>
      <c r="U374" s="336">
        <f t="shared" si="66"/>
        <v>18</v>
      </c>
      <c r="V374" s="334">
        <f t="shared" si="67"/>
        <v>0</v>
      </c>
      <c r="W374" s="357">
        <f t="shared" si="68"/>
        <v>18</v>
      </c>
    </row>
    <row r="375" spans="1:27" outlineLevel="2">
      <c r="A375" s="354" t="s">
        <v>391</v>
      </c>
      <c r="B375" s="315" t="s">
        <v>34</v>
      </c>
      <c r="C375" s="361" t="s">
        <v>8</v>
      </c>
      <c r="D375" s="315" t="s">
        <v>399</v>
      </c>
      <c r="E375" s="315" t="s">
        <v>400</v>
      </c>
      <c r="F375" s="315" t="s">
        <v>401</v>
      </c>
      <c r="G375" s="355">
        <v>6</v>
      </c>
      <c r="H375" s="315" t="s">
        <v>96</v>
      </c>
      <c r="I375" s="329">
        <v>1</v>
      </c>
      <c r="J375" s="329">
        <v>13.5</v>
      </c>
      <c r="K375" s="330">
        <v>4.5</v>
      </c>
      <c r="L375" s="338">
        <f t="shared" si="63"/>
        <v>7.5</v>
      </c>
      <c r="M375" s="339">
        <f t="shared" si="64"/>
        <v>2.5</v>
      </c>
      <c r="N375" s="310">
        <v>0</v>
      </c>
      <c r="O375" s="333">
        <v>0</v>
      </c>
      <c r="P375" s="334">
        <v>0</v>
      </c>
      <c r="Q375" s="552">
        <v>20</v>
      </c>
      <c r="R375" s="543">
        <v>1</v>
      </c>
      <c r="S375" s="544">
        <v>1</v>
      </c>
      <c r="T375" s="356">
        <f t="shared" si="65"/>
        <v>18</v>
      </c>
      <c r="U375" s="336">
        <f t="shared" si="66"/>
        <v>0</v>
      </c>
      <c r="V375" s="334">
        <f t="shared" si="67"/>
        <v>18</v>
      </c>
      <c r="W375" s="357">
        <f t="shared" si="68"/>
        <v>18</v>
      </c>
    </row>
    <row r="376" spans="1:27" outlineLevel="2">
      <c r="A376" s="576" t="s">
        <v>391</v>
      </c>
      <c r="B376" s="315" t="s">
        <v>34</v>
      </c>
      <c r="C376" s="361" t="s">
        <v>8</v>
      </c>
      <c r="D376" s="565" t="s">
        <v>908</v>
      </c>
      <c r="E376" s="565" t="s">
        <v>906</v>
      </c>
      <c r="F376" s="565" t="s">
        <v>907</v>
      </c>
      <c r="G376" s="355">
        <v>6</v>
      </c>
      <c r="H376" s="315" t="s">
        <v>32</v>
      </c>
      <c r="I376" s="575">
        <v>0.5</v>
      </c>
      <c r="J376" s="537">
        <f>(4.5+$Y$34)*I376</f>
        <v>4.5</v>
      </c>
      <c r="K376" s="567">
        <f>9*I376</f>
        <v>4.5</v>
      </c>
      <c r="L376" s="338">
        <f t="shared" si="63"/>
        <v>2.5</v>
      </c>
      <c r="M376" s="339">
        <f t="shared" si="64"/>
        <v>2.5</v>
      </c>
      <c r="N376" s="310">
        <v>0</v>
      </c>
      <c r="O376" s="333">
        <v>0</v>
      </c>
      <c r="P376" s="334">
        <v>0</v>
      </c>
      <c r="Q376" s="559">
        <v>4</v>
      </c>
      <c r="R376" s="563">
        <v>0.2</v>
      </c>
      <c r="S376" s="561">
        <v>0.2</v>
      </c>
      <c r="T376" s="356">
        <f t="shared" si="65"/>
        <v>1.8</v>
      </c>
      <c r="U376" s="336">
        <f t="shared" si="66"/>
        <v>0</v>
      </c>
      <c r="V376" s="334">
        <f t="shared" si="67"/>
        <v>1.8</v>
      </c>
      <c r="W376" s="357">
        <f t="shared" si="68"/>
        <v>1.8</v>
      </c>
    </row>
    <row r="377" spans="1:27" outlineLevel="1">
      <c r="A377" s="576"/>
      <c r="B377" s="662" t="s">
        <v>1056</v>
      </c>
      <c r="C377" s="361"/>
      <c r="D377" s="565"/>
      <c r="E377" s="565"/>
      <c r="F377" s="565"/>
      <c r="G377" s="355"/>
      <c r="H377" s="315"/>
      <c r="I377" s="575"/>
      <c r="J377" s="537"/>
      <c r="K377" s="567"/>
      <c r="L377" s="338"/>
      <c r="M377" s="339"/>
      <c r="N377" s="310"/>
      <c r="O377" s="333"/>
      <c r="P377" s="334"/>
      <c r="Q377" s="559"/>
      <c r="R377" s="563"/>
      <c r="S377" s="561"/>
      <c r="T377" s="356"/>
      <c r="U377" s="336"/>
      <c r="V377" s="334"/>
      <c r="W377" s="357">
        <f>SUBTOTAL(9,W373:W376)</f>
        <v>62.55</v>
      </c>
    </row>
    <row r="378" spans="1:27" outlineLevel="2">
      <c r="A378" s="354" t="s">
        <v>391</v>
      </c>
      <c r="B378" s="315" t="s">
        <v>80</v>
      </c>
      <c r="C378" s="315" t="s">
        <v>18</v>
      </c>
      <c r="D378" s="315" t="s">
        <v>392</v>
      </c>
      <c r="E378" s="315" t="s">
        <v>393</v>
      </c>
      <c r="F378" s="315" t="s">
        <v>394</v>
      </c>
      <c r="G378" s="355">
        <v>6</v>
      </c>
      <c r="H378" s="315" t="s">
        <v>42</v>
      </c>
      <c r="I378" s="329">
        <v>1</v>
      </c>
      <c r="J378" s="329">
        <v>9</v>
      </c>
      <c r="K378" s="330">
        <v>9</v>
      </c>
      <c r="L378" s="338">
        <f t="shared" si="63"/>
        <v>5</v>
      </c>
      <c r="M378" s="339">
        <f t="shared" si="64"/>
        <v>5</v>
      </c>
      <c r="N378" s="552">
        <v>30</v>
      </c>
      <c r="O378" s="548">
        <v>0.5</v>
      </c>
      <c r="P378" s="544">
        <v>1</v>
      </c>
      <c r="Q378" s="310">
        <v>0</v>
      </c>
      <c r="R378" s="333">
        <v>0</v>
      </c>
      <c r="S378" s="334">
        <v>0</v>
      </c>
      <c r="T378" s="356">
        <f t="shared" si="65"/>
        <v>13.5</v>
      </c>
      <c r="U378" s="336">
        <f t="shared" si="66"/>
        <v>13.5</v>
      </c>
      <c r="V378" s="334">
        <f t="shared" si="67"/>
        <v>0</v>
      </c>
      <c r="W378" s="357">
        <f t="shared" si="68"/>
        <v>13.5</v>
      </c>
    </row>
    <row r="379" spans="1:27" outlineLevel="2">
      <c r="A379" s="354" t="s">
        <v>391</v>
      </c>
      <c r="B379" s="315" t="s">
        <v>80</v>
      </c>
      <c r="C379" s="315" t="s">
        <v>22</v>
      </c>
      <c r="D379" s="315" t="s">
        <v>164</v>
      </c>
      <c r="E379" s="315" t="s">
        <v>165</v>
      </c>
      <c r="F379" s="315" t="s">
        <v>166</v>
      </c>
      <c r="G379" s="355">
        <v>6</v>
      </c>
      <c r="H379" s="315" t="s">
        <v>79</v>
      </c>
      <c r="I379" s="329">
        <v>0.6</v>
      </c>
      <c r="J379" s="329">
        <f>9*I379</f>
        <v>5.3999999999999995</v>
      </c>
      <c r="K379" s="330">
        <f>9*I379</f>
        <v>5.3999999999999995</v>
      </c>
      <c r="L379" s="338">
        <f t="shared" si="63"/>
        <v>2.9999999999999996</v>
      </c>
      <c r="M379" s="339">
        <f t="shared" si="64"/>
        <v>2.9999999999999996</v>
      </c>
      <c r="N379" s="552">
        <v>20</v>
      </c>
      <c r="O379" s="543">
        <v>0.5</v>
      </c>
      <c r="P379" s="544">
        <v>1</v>
      </c>
      <c r="Q379" s="310">
        <v>0</v>
      </c>
      <c r="R379" s="333">
        <v>0</v>
      </c>
      <c r="S379" s="334">
        <v>0</v>
      </c>
      <c r="T379" s="356">
        <f t="shared" si="65"/>
        <v>8.1</v>
      </c>
      <c r="U379" s="336">
        <f t="shared" si="66"/>
        <v>8.1</v>
      </c>
      <c r="V379" s="334">
        <f t="shared" si="67"/>
        <v>0</v>
      </c>
      <c r="W379" s="357">
        <f t="shared" si="68"/>
        <v>8.1</v>
      </c>
      <c r="X379" s="591"/>
      <c r="Y379" s="591"/>
      <c r="Z379" s="592"/>
      <c r="AA379" s="593"/>
    </row>
    <row r="380" spans="1:27" outlineLevel="2">
      <c r="A380" s="354" t="s">
        <v>391</v>
      </c>
      <c r="B380" s="315" t="s">
        <v>80</v>
      </c>
      <c r="C380" s="315" t="s">
        <v>97</v>
      </c>
      <c r="D380" s="315" t="s">
        <v>167</v>
      </c>
      <c r="E380" s="315" t="s">
        <v>168</v>
      </c>
      <c r="F380" s="315" t="s">
        <v>169</v>
      </c>
      <c r="G380" s="355">
        <v>6</v>
      </c>
      <c r="H380" s="315" t="s">
        <v>79</v>
      </c>
      <c r="I380" s="329">
        <v>0.25</v>
      </c>
      <c r="J380" s="329">
        <f>9*I380</f>
        <v>2.25</v>
      </c>
      <c r="K380" s="330">
        <f>9*I380</f>
        <v>2.25</v>
      </c>
      <c r="L380" s="338">
        <f t="shared" si="63"/>
        <v>1.25</v>
      </c>
      <c r="M380" s="339">
        <f t="shared" si="64"/>
        <v>1.25</v>
      </c>
      <c r="N380" s="552">
        <v>22</v>
      </c>
      <c r="O380" s="543">
        <v>0.5</v>
      </c>
      <c r="P380" s="544">
        <v>1.5</v>
      </c>
      <c r="Q380" s="310">
        <v>0</v>
      </c>
      <c r="R380" s="333">
        <v>0</v>
      </c>
      <c r="S380" s="334">
        <v>0</v>
      </c>
      <c r="T380" s="356">
        <f t="shared" si="65"/>
        <v>4.5</v>
      </c>
      <c r="U380" s="336">
        <f t="shared" si="66"/>
        <v>4.5</v>
      </c>
      <c r="V380" s="334">
        <f t="shared" si="67"/>
        <v>0</v>
      </c>
      <c r="W380" s="357">
        <f t="shared" si="68"/>
        <v>4.5</v>
      </c>
    </row>
    <row r="381" spans="1:27" outlineLevel="2">
      <c r="A381" s="326" t="s">
        <v>391</v>
      </c>
      <c r="B381" s="315" t="s">
        <v>80</v>
      </c>
      <c r="C381" s="315" t="s">
        <v>8</v>
      </c>
      <c r="D381" s="315" t="s">
        <v>131</v>
      </c>
      <c r="E381" s="315" t="s">
        <v>5</v>
      </c>
      <c r="F381" s="315" t="s">
        <v>6</v>
      </c>
      <c r="G381" s="355">
        <v>24</v>
      </c>
      <c r="H381" s="315" t="s">
        <v>7</v>
      </c>
      <c r="I381" s="329">
        <v>1</v>
      </c>
      <c r="J381" s="329">
        <f>$Y$33</f>
        <v>1.3149999999999999</v>
      </c>
      <c r="K381" s="330">
        <v>0</v>
      </c>
      <c r="L381" s="338">
        <f t="shared" si="63"/>
        <v>0.18263888888888888</v>
      </c>
      <c r="M381" s="339">
        <f t="shared" si="64"/>
        <v>0</v>
      </c>
      <c r="N381" s="552">
        <v>0</v>
      </c>
      <c r="O381" s="545">
        <f>N381</f>
        <v>0</v>
      </c>
      <c r="P381" s="544">
        <v>0</v>
      </c>
      <c r="Q381" s="552">
        <v>1</v>
      </c>
      <c r="R381" s="545">
        <f>Q381</f>
        <v>1</v>
      </c>
      <c r="S381" s="544">
        <v>0</v>
      </c>
      <c r="T381" s="356">
        <f t="shared" si="65"/>
        <v>1.3149999999999999</v>
      </c>
      <c r="U381" s="336">
        <f t="shared" si="66"/>
        <v>0</v>
      </c>
      <c r="V381" s="334">
        <f t="shared" si="67"/>
        <v>1.3149999999999999</v>
      </c>
      <c r="W381" s="357">
        <f t="shared" si="68"/>
        <v>1.3149999999999999</v>
      </c>
    </row>
    <row r="382" spans="1:27" outlineLevel="2">
      <c r="A382" s="576" t="s">
        <v>391</v>
      </c>
      <c r="B382" s="315" t="s">
        <v>80</v>
      </c>
      <c r="C382" s="361" t="s">
        <v>8</v>
      </c>
      <c r="D382" s="565" t="s">
        <v>908</v>
      </c>
      <c r="E382" s="565" t="s">
        <v>906</v>
      </c>
      <c r="F382" s="565" t="s">
        <v>907</v>
      </c>
      <c r="G382" s="355">
        <v>6</v>
      </c>
      <c r="H382" s="315" t="s">
        <v>32</v>
      </c>
      <c r="I382" s="575">
        <v>0.5</v>
      </c>
      <c r="J382" s="537">
        <f>(4.5+$Y$34)*I382</f>
        <v>4.5</v>
      </c>
      <c r="K382" s="567">
        <f>9*I382</f>
        <v>4.5</v>
      </c>
      <c r="L382" s="338">
        <f t="shared" si="63"/>
        <v>2.5</v>
      </c>
      <c r="M382" s="339">
        <f t="shared" si="64"/>
        <v>2.5</v>
      </c>
      <c r="N382" s="310">
        <v>0</v>
      </c>
      <c r="O382" s="333">
        <v>0</v>
      </c>
      <c r="P382" s="334">
        <v>0</v>
      </c>
      <c r="Q382" s="559">
        <v>4</v>
      </c>
      <c r="R382" s="563">
        <v>0.2</v>
      </c>
      <c r="S382" s="561">
        <v>0.2</v>
      </c>
      <c r="T382" s="356">
        <f t="shared" si="65"/>
        <v>1.8</v>
      </c>
      <c r="U382" s="336">
        <f t="shared" si="66"/>
        <v>0</v>
      </c>
      <c r="V382" s="334">
        <f t="shared" si="67"/>
        <v>1.8</v>
      </c>
      <c r="W382" s="357">
        <f t="shared" si="68"/>
        <v>1.8</v>
      </c>
    </row>
    <row r="383" spans="1:27" outlineLevel="1">
      <c r="A383" s="576"/>
      <c r="B383" s="662" t="s">
        <v>1061</v>
      </c>
      <c r="C383" s="361"/>
      <c r="D383" s="565"/>
      <c r="E383" s="565"/>
      <c r="F383" s="565"/>
      <c r="G383" s="355"/>
      <c r="H383" s="315"/>
      <c r="I383" s="671"/>
      <c r="J383" s="537"/>
      <c r="K383" s="567"/>
      <c r="L383" s="338"/>
      <c r="M383" s="339"/>
      <c r="N383" s="310"/>
      <c r="O383" s="333"/>
      <c r="P383" s="334"/>
      <c r="Q383" s="559"/>
      <c r="R383" s="563"/>
      <c r="S383" s="561"/>
      <c r="T383" s="356"/>
      <c r="U383" s="336"/>
      <c r="V383" s="334"/>
      <c r="W383" s="357">
        <f>SUBTOTAL(9,W378:W382)</f>
        <v>29.215000000000003</v>
      </c>
    </row>
    <row r="384" spans="1:27" outlineLevel="2">
      <c r="A384" s="354" t="s">
        <v>391</v>
      </c>
      <c r="B384" s="315" t="s">
        <v>3</v>
      </c>
      <c r="C384" s="315" t="s">
        <v>18</v>
      </c>
      <c r="D384" s="315" t="s">
        <v>392</v>
      </c>
      <c r="E384" s="315" t="s">
        <v>393</v>
      </c>
      <c r="F384" s="315" t="s">
        <v>394</v>
      </c>
      <c r="G384" s="355">
        <v>6</v>
      </c>
      <c r="H384" s="315" t="s">
        <v>42</v>
      </c>
      <c r="I384" s="346">
        <v>1</v>
      </c>
      <c r="J384" s="329">
        <v>9</v>
      </c>
      <c r="K384" s="330">
        <v>9</v>
      </c>
      <c r="L384" s="338">
        <f t="shared" si="63"/>
        <v>5</v>
      </c>
      <c r="M384" s="339">
        <f t="shared" si="64"/>
        <v>5</v>
      </c>
      <c r="N384" s="552">
        <v>30</v>
      </c>
      <c r="O384" s="543">
        <v>1</v>
      </c>
      <c r="P384" s="544">
        <v>1</v>
      </c>
      <c r="Q384" s="310">
        <v>0</v>
      </c>
      <c r="R384" s="333">
        <v>0</v>
      </c>
      <c r="S384" s="334">
        <v>0</v>
      </c>
      <c r="T384" s="356">
        <f t="shared" si="65"/>
        <v>18</v>
      </c>
      <c r="U384" s="336">
        <f t="shared" si="66"/>
        <v>18</v>
      </c>
      <c r="V384" s="334">
        <f t="shared" si="67"/>
        <v>0</v>
      </c>
      <c r="W384" s="357">
        <f t="shared" si="68"/>
        <v>18</v>
      </c>
    </row>
    <row r="385" spans="1:23" outlineLevel="2">
      <c r="A385" s="354" t="s">
        <v>391</v>
      </c>
      <c r="B385" s="315" t="s">
        <v>3</v>
      </c>
      <c r="C385" s="315" t="s">
        <v>22</v>
      </c>
      <c r="D385" s="315" t="s">
        <v>164</v>
      </c>
      <c r="E385" s="315" t="s">
        <v>165</v>
      </c>
      <c r="F385" s="315" t="s">
        <v>166</v>
      </c>
      <c r="G385" s="355">
        <v>6</v>
      </c>
      <c r="H385" s="315" t="s">
        <v>79</v>
      </c>
      <c r="I385" s="329">
        <v>0.6</v>
      </c>
      <c r="J385" s="329">
        <f>9*I385</f>
        <v>5.3999999999999995</v>
      </c>
      <c r="K385" s="330">
        <f>9*I385</f>
        <v>5.3999999999999995</v>
      </c>
      <c r="L385" s="338">
        <f t="shared" si="63"/>
        <v>2.9999999999999996</v>
      </c>
      <c r="M385" s="339">
        <f t="shared" si="64"/>
        <v>2.9999999999999996</v>
      </c>
      <c r="N385" s="552">
        <v>60</v>
      </c>
      <c r="O385" s="543">
        <v>1</v>
      </c>
      <c r="P385" s="561">
        <v>3</v>
      </c>
      <c r="Q385" s="310">
        <v>0</v>
      </c>
      <c r="R385" s="333">
        <v>0</v>
      </c>
      <c r="S385" s="334">
        <v>0</v>
      </c>
      <c r="T385" s="356">
        <f t="shared" si="65"/>
        <v>21.599999999999998</v>
      </c>
      <c r="U385" s="336">
        <f t="shared" si="66"/>
        <v>21.599999999999998</v>
      </c>
      <c r="V385" s="334">
        <f t="shared" si="67"/>
        <v>0</v>
      </c>
      <c r="W385" s="357">
        <f t="shared" si="68"/>
        <v>21.599999999999998</v>
      </c>
    </row>
    <row r="386" spans="1:23" outlineLevel="2">
      <c r="A386" s="354" t="s">
        <v>391</v>
      </c>
      <c r="B386" s="315" t="s">
        <v>3</v>
      </c>
      <c r="C386" s="315" t="s">
        <v>97</v>
      </c>
      <c r="D386" s="315" t="s">
        <v>167</v>
      </c>
      <c r="E386" s="315" t="s">
        <v>168</v>
      </c>
      <c r="F386" s="315" t="s">
        <v>169</v>
      </c>
      <c r="G386" s="355">
        <v>6</v>
      </c>
      <c r="H386" s="315" t="s">
        <v>79</v>
      </c>
      <c r="I386" s="329">
        <v>0.25</v>
      </c>
      <c r="J386" s="329">
        <f>9*I386</f>
        <v>2.25</v>
      </c>
      <c r="K386" s="330">
        <f>9*I386</f>
        <v>2.25</v>
      </c>
      <c r="L386" s="338">
        <f t="shared" si="63"/>
        <v>1.25</v>
      </c>
      <c r="M386" s="339">
        <f t="shared" si="64"/>
        <v>1.25</v>
      </c>
      <c r="N386" s="552">
        <v>45</v>
      </c>
      <c r="O386" s="543">
        <v>1</v>
      </c>
      <c r="P386" s="544">
        <v>3</v>
      </c>
      <c r="Q386" s="310">
        <v>0</v>
      </c>
      <c r="R386" s="333">
        <v>0</v>
      </c>
      <c r="S386" s="334">
        <v>0</v>
      </c>
      <c r="T386" s="356">
        <f t="shared" si="65"/>
        <v>9</v>
      </c>
      <c r="U386" s="336">
        <f t="shared" si="66"/>
        <v>9</v>
      </c>
      <c r="V386" s="334">
        <f t="shared" si="67"/>
        <v>0</v>
      </c>
      <c r="W386" s="357">
        <f t="shared" si="68"/>
        <v>9</v>
      </c>
    </row>
    <row r="387" spans="1:23" outlineLevel="2">
      <c r="A387" s="326" t="s">
        <v>391</v>
      </c>
      <c r="B387" s="315" t="s">
        <v>3</v>
      </c>
      <c r="C387" s="315" t="s">
        <v>8</v>
      </c>
      <c r="D387" s="315" t="s">
        <v>4</v>
      </c>
      <c r="E387" s="315" t="s">
        <v>5</v>
      </c>
      <c r="F387" s="315" t="s">
        <v>6</v>
      </c>
      <c r="G387" s="355">
        <v>24</v>
      </c>
      <c r="H387" s="315" t="s">
        <v>7</v>
      </c>
      <c r="I387" s="329">
        <v>1</v>
      </c>
      <c r="J387" s="329">
        <f>$Y$33</f>
        <v>1.3149999999999999</v>
      </c>
      <c r="K387" s="330">
        <v>0</v>
      </c>
      <c r="L387" s="338">
        <f t="shared" si="63"/>
        <v>0.18263888888888888</v>
      </c>
      <c r="M387" s="339">
        <f t="shared" si="64"/>
        <v>0</v>
      </c>
      <c r="N387" s="552">
        <v>2</v>
      </c>
      <c r="O387" s="545">
        <f>N387</f>
        <v>2</v>
      </c>
      <c r="P387" s="544">
        <v>0</v>
      </c>
      <c r="Q387" s="552">
        <v>3</v>
      </c>
      <c r="R387" s="545">
        <f>Q387</f>
        <v>3</v>
      </c>
      <c r="S387" s="544">
        <v>0</v>
      </c>
      <c r="T387" s="356">
        <f t="shared" si="65"/>
        <v>6.5749999999999993</v>
      </c>
      <c r="U387" s="336">
        <f t="shared" si="66"/>
        <v>2.63</v>
      </c>
      <c r="V387" s="334">
        <f t="shared" si="67"/>
        <v>3.9449999999999998</v>
      </c>
      <c r="W387" s="357">
        <f t="shared" si="68"/>
        <v>6.5749999999999993</v>
      </c>
    </row>
    <row r="388" spans="1:23" outlineLevel="2">
      <c r="A388" s="326" t="s">
        <v>391</v>
      </c>
      <c r="B388" s="315" t="s">
        <v>3</v>
      </c>
      <c r="C388" s="315" t="s">
        <v>8</v>
      </c>
      <c r="D388" s="315" t="s">
        <v>29</v>
      </c>
      <c r="E388" s="315" t="s">
        <v>30</v>
      </c>
      <c r="F388" s="315" t="s">
        <v>31</v>
      </c>
      <c r="G388" s="355">
        <v>12</v>
      </c>
      <c r="H388" s="315" t="s">
        <v>32</v>
      </c>
      <c r="I388" s="329">
        <v>1</v>
      </c>
      <c r="J388" s="329">
        <f>$Y$31</f>
        <v>0.1</v>
      </c>
      <c r="K388" s="330">
        <v>0</v>
      </c>
      <c r="L388" s="338">
        <f t="shared" si="63"/>
        <v>2.7777777777777776E-2</v>
      </c>
      <c r="M388" s="339">
        <f t="shared" si="64"/>
        <v>0</v>
      </c>
      <c r="N388" s="310">
        <v>1</v>
      </c>
      <c r="O388" s="333">
        <f>N388</f>
        <v>1</v>
      </c>
      <c r="P388" s="334">
        <v>0</v>
      </c>
      <c r="Q388" s="552">
        <v>1</v>
      </c>
      <c r="R388" s="543">
        <f>Q388</f>
        <v>1</v>
      </c>
      <c r="S388" s="544">
        <v>0</v>
      </c>
      <c r="T388" s="609">
        <f t="shared" si="65"/>
        <v>0.2</v>
      </c>
      <c r="U388" s="610">
        <f t="shared" si="66"/>
        <v>0.1</v>
      </c>
      <c r="V388" s="544">
        <f t="shared" si="67"/>
        <v>0.1</v>
      </c>
      <c r="W388" s="357">
        <f t="shared" si="68"/>
        <v>0.2</v>
      </c>
    </row>
    <row r="389" spans="1:23" outlineLevel="2">
      <c r="A389" s="576" t="s">
        <v>391</v>
      </c>
      <c r="B389" s="315" t="s">
        <v>3</v>
      </c>
      <c r="C389" s="361" t="s">
        <v>8</v>
      </c>
      <c r="D389" s="565" t="s">
        <v>908</v>
      </c>
      <c r="E389" s="565" t="s">
        <v>906</v>
      </c>
      <c r="F389" s="565" t="s">
        <v>907</v>
      </c>
      <c r="G389" s="355">
        <v>6</v>
      </c>
      <c r="H389" s="315" t="s">
        <v>32</v>
      </c>
      <c r="I389" s="575">
        <v>0.5</v>
      </c>
      <c r="J389" s="537">
        <f>(4.5+$Y$34)*I389</f>
        <v>4.5</v>
      </c>
      <c r="K389" s="567">
        <f>9*I389</f>
        <v>4.5</v>
      </c>
      <c r="L389" s="338">
        <f t="shared" si="63"/>
        <v>2.5</v>
      </c>
      <c r="M389" s="339">
        <f t="shared" si="64"/>
        <v>2.5</v>
      </c>
      <c r="N389" s="310">
        <v>0</v>
      </c>
      <c r="O389" s="333">
        <v>0</v>
      </c>
      <c r="P389" s="334">
        <v>0</v>
      </c>
      <c r="Q389" s="559">
        <v>4</v>
      </c>
      <c r="R389" s="563">
        <v>0.2</v>
      </c>
      <c r="S389" s="561">
        <v>0.2</v>
      </c>
      <c r="T389" s="356">
        <f t="shared" si="65"/>
        <v>1.8</v>
      </c>
      <c r="U389" s="336">
        <f t="shared" si="66"/>
        <v>0</v>
      </c>
      <c r="V389" s="334">
        <f t="shared" si="67"/>
        <v>1.8</v>
      </c>
      <c r="W389" s="357">
        <f t="shared" si="68"/>
        <v>1.8</v>
      </c>
    </row>
    <row r="390" spans="1:23" outlineLevel="1">
      <c r="A390" s="576"/>
      <c r="B390" s="662" t="s">
        <v>1062</v>
      </c>
      <c r="C390" s="361"/>
      <c r="D390" s="565"/>
      <c r="E390" s="565"/>
      <c r="F390" s="565"/>
      <c r="G390" s="355"/>
      <c r="H390" s="315"/>
      <c r="I390" s="575"/>
      <c r="J390" s="537"/>
      <c r="K390" s="567"/>
      <c r="L390" s="338"/>
      <c r="M390" s="339"/>
      <c r="N390" s="310"/>
      <c r="O390" s="333"/>
      <c r="P390" s="334"/>
      <c r="Q390" s="559"/>
      <c r="R390" s="563"/>
      <c r="S390" s="561"/>
      <c r="T390" s="356"/>
      <c r="U390" s="336"/>
      <c r="V390" s="334"/>
      <c r="W390" s="357">
        <f>SUBTOTAL(9,W384:W389)</f>
        <v>57.174999999999997</v>
      </c>
    </row>
    <row r="391" spans="1:23" outlineLevel="2">
      <c r="A391" s="326" t="s">
        <v>391</v>
      </c>
      <c r="B391" s="315" t="s">
        <v>24</v>
      </c>
      <c r="C391" s="315" t="s">
        <v>8</v>
      </c>
      <c r="D391" s="315" t="s">
        <v>25</v>
      </c>
      <c r="E391" s="315" t="s">
        <v>26</v>
      </c>
      <c r="F391" s="315" t="s">
        <v>27</v>
      </c>
      <c r="G391" s="355">
        <v>6</v>
      </c>
      <c r="H391" s="315" t="s">
        <v>28</v>
      </c>
      <c r="I391" s="329">
        <v>0</v>
      </c>
      <c r="J391" s="329">
        <f>21*I391</f>
        <v>0</v>
      </c>
      <c r="K391" s="567">
        <v>7</v>
      </c>
      <c r="L391" s="338">
        <f t="shared" si="63"/>
        <v>0</v>
      </c>
      <c r="M391" s="339">
        <f t="shared" si="64"/>
        <v>3.8888888888888888</v>
      </c>
      <c r="N391" s="310">
        <v>0</v>
      </c>
      <c r="O391" s="333">
        <v>0</v>
      </c>
      <c r="P391" s="334">
        <v>0</v>
      </c>
      <c r="Q391" s="552">
        <v>30</v>
      </c>
      <c r="R391" s="543">
        <v>0</v>
      </c>
      <c r="S391" s="544">
        <v>1</v>
      </c>
      <c r="T391" s="609">
        <f t="shared" si="65"/>
        <v>7</v>
      </c>
      <c r="U391" s="610">
        <f t="shared" si="66"/>
        <v>0</v>
      </c>
      <c r="V391" s="561">
        <f t="shared" si="67"/>
        <v>7</v>
      </c>
      <c r="W391" s="357">
        <f t="shared" si="68"/>
        <v>7</v>
      </c>
    </row>
    <row r="392" spans="1:23" outlineLevel="1">
      <c r="A392" s="326"/>
      <c r="B392" s="662" t="s">
        <v>1057</v>
      </c>
      <c r="C392" s="315"/>
      <c r="D392" s="315"/>
      <c r="E392" s="315"/>
      <c r="F392" s="315"/>
      <c r="G392" s="355"/>
      <c r="H392" s="315"/>
      <c r="I392" s="329"/>
      <c r="J392" s="329"/>
      <c r="K392" s="567"/>
      <c r="L392" s="338"/>
      <c r="M392" s="339"/>
      <c r="N392" s="310"/>
      <c r="O392" s="333"/>
      <c r="P392" s="334"/>
      <c r="Q392" s="552"/>
      <c r="R392" s="543"/>
      <c r="S392" s="544"/>
      <c r="T392" s="609"/>
      <c r="U392" s="610"/>
      <c r="V392" s="561"/>
      <c r="W392" s="357">
        <f>SUBTOTAL(9,W391:W391)</f>
        <v>7</v>
      </c>
    </row>
    <row r="393" spans="1:23" outlineLevel="2">
      <c r="A393" s="354" t="s">
        <v>415</v>
      </c>
      <c r="B393" s="315" t="s">
        <v>9</v>
      </c>
      <c r="C393" s="315" t="s">
        <v>18</v>
      </c>
      <c r="D393" s="315" t="s">
        <v>84</v>
      </c>
      <c r="E393" s="315" t="s">
        <v>85</v>
      </c>
      <c r="F393" s="315" t="s">
        <v>86</v>
      </c>
      <c r="G393" s="355">
        <v>6</v>
      </c>
      <c r="H393" s="315" t="s">
        <v>13</v>
      </c>
      <c r="I393" s="329">
        <v>0.15</v>
      </c>
      <c r="J393" s="329">
        <f>9*I393</f>
        <v>1.3499999999999999</v>
      </c>
      <c r="K393" s="330">
        <f>9*I393</f>
        <v>1.3499999999999999</v>
      </c>
      <c r="L393" s="338">
        <f t="shared" ref="L393:L406" si="69">J393*10/3/G393</f>
        <v>0.74999999999999989</v>
      </c>
      <c r="M393" s="339">
        <f t="shared" ref="M393:M406" si="70">K393*10/3/G393</f>
        <v>0.74999999999999989</v>
      </c>
      <c r="N393" s="552">
        <v>100</v>
      </c>
      <c r="O393" s="543">
        <v>2</v>
      </c>
      <c r="P393" s="544">
        <v>5</v>
      </c>
      <c r="Q393" s="310">
        <v>0</v>
      </c>
      <c r="R393" s="333">
        <v>0</v>
      </c>
      <c r="S393" s="334">
        <v>0</v>
      </c>
      <c r="T393" s="356">
        <f t="shared" ref="T393:T406" si="71">J393*(O393+R393)+K393*(P393+S393)</f>
        <v>9.4499999999999993</v>
      </c>
      <c r="U393" s="336">
        <f t="shared" ref="U393:U406" si="72">J393*O393+K393*P393</f>
        <v>9.4499999999999993</v>
      </c>
      <c r="V393" s="334">
        <f t="shared" ref="V393:V406" si="73">J393*R393+K393*S393</f>
        <v>0</v>
      </c>
      <c r="W393" s="357">
        <f t="shared" ref="W393:W406" si="74">T393</f>
        <v>9.4499999999999993</v>
      </c>
    </row>
    <row r="394" spans="1:23" outlineLevel="2">
      <c r="A394" s="354" t="s">
        <v>415</v>
      </c>
      <c r="B394" s="315" t="s">
        <v>9</v>
      </c>
      <c r="C394" s="315" t="s">
        <v>56</v>
      </c>
      <c r="D394" s="315" t="s">
        <v>281</v>
      </c>
      <c r="E394" s="315" t="s">
        <v>282</v>
      </c>
      <c r="F394" s="315" t="s">
        <v>283</v>
      </c>
      <c r="G394" s="355">
        <v>6</v>
      </c>
      <c r="H394" s="315" t="s">
        <v>13</v>
      </c>
      <c r="I394" s="329">
        <v>0.2</v>
      </c>
      <c r="J394" s="329">
        <f>9*I394</f>
        <v>1.8</v>
      </c>
      <c r="K394" s="330">
        <f>9*I394</f>
        <v>1.8</v>
      </c>
      <c r="L394" s="338">
        <f t="shared" si="69"/>
        <v>1</v>
      </c>
      <c r="M394" s="339">
        <f t="shared" si="70"/>
        <v>1</v>
      </c>
      <c r="N394" s="310">
        <v>0</v>
      </c>
      <c r="O394" s="333">
        <v>0</v>
      </c>
      <c r="P394" s="334">
        <v>0</v>
      </c>
      <c r="Q394" s="552">
        <v>100</v>
      </c>
      <c r="R394" s="543">
        <v>2</v>
      </c>
      <c r="S394" s="544">
        <v>5</v>
      </c>
      <c r="T394" s="356">
        <f t="shared" si="71"/>
        <v>12.6</v>
      </c>
      <c r="U394" s="336">
        <f t="shared" si="72"/>
        <v>0</v>
      </c>
      <c r="V394" s="334">
        <f t="shared" si="73"/>
        <v>12.6</v>
      </c>
      <c r="W394" s="357">
        <f t="shared" si="74"/>
        <v>12.6</v>
      </c>
    </row>
    <row r="395" spans="1:23" outlineLevel="2">
      <c r="A395" s="354" t="s">
        <v>415</v>
      </c>
      <c r="B395" s="315" t="s">
        <v>9</v>
      </c>
      <c r="C395" s="315" t="s">
        <v>56</v>
      </c>
      <c r="D395" s="315" t="s">
        <v>425</v>
      </c>
      <c r="E395" s="315" t="s">
        <v>426</v>
      </c>
      <c r="F395" s="315" t="s">
        <v>427</v>
      </c>
      <c r="G395" s="355">
        <v>6</v>
      </c>
      <c r="H395" s="315" t="s">
        <v>13</v>
      </c>
      <c r="I395" s="329">
        <v>1</v>
      </c>
      <c r="J395" s="329">
        <v>13.5</v>
      </c>
      <c r="K395" s="330">
        <v>4.5</v>
      </c>
      <c r="L395" s="338">
        <f t="shared" si="69"/>
        <v>7.5</v>
      </c>
      <c r="M395" s="339">
        <f t="shared" si="70"/>
        <v>2.5</v>
      </c>
      <c r="N395" s="310">
        <v>0</v>
      </c>
      <c r="O395" s="333">
        <v>0</v>
      </c>
      <c r="P395" s="334">
        <v>0</v>
      </c>
      <c r="Q395" s="677">
        <v>120</v>
      </c>
      <c r="R395" s="543">
        <v>2</v>
      </c>
      <c r="S395" s="674">
        <v>6</v>
      </c>
      <c r="T395" s="356">
        <f t="shared" si="71"/>
        <v>54</v>
      </c>
      <c r="U395" s="336">
        <f t="shared" si="72"/>
        <v>0</v>
      </c>
      <c r="V395" s="334">
        <f t="shared" si="73"/>
        <v>54</v>
      </c>
      <c r="W395" s="357">
        <f t="shared" si="74"/>
        <v>54</v>
      </c>
    </row>
    <row r="396" spans="1:23" outlineLevel="2">
      <c r="A396" s="354" t="s">
        <v>415</v>
      </c>
      <c r="B396" s="315" t="s">
        <v>9</v>
      </c>
      <c r="C396" s="315" t="s">
        <v>22</v>
      </c>
      <c r="D396" s="315" t="s">
        <v>284</v>
      </c>
      <c r="E396" s="315" t="s">
        <v>285</v>
      </c>
      <c r="F396" s="315" t="s">
        <v>286</v>
      </c>
      <c r="G396" s="355">
        <v>6</v>
      </c>
      <c r="H396" s="315" t="s">
        <v>13</v>
      </c>
      <c r="I396" s="329">
        <f>1/3</f>
        <v>0.33333333333333331</v>
      </c>
      <c r="J396" s="329">
        <f>9*I396</f>
        <v>3</v>
      </c>
      <c r="K396" s="330">
        <f>9*I396</f>
        <v>3</v>
      </c>
      <c r="L396" s="338">
        <f t="shared" si="69"/>
        <v>1.6666666666666667</v>
      </c>
      <c r="M396" s="339">
        <f t="shared" si="70"/>
        <v>1.6666666666666667</v>
      </c>
      <c r="N396" s="559">
        <v>100</v>
      </c>
      <c r="O396" s="543">
        <v>2</v>
      </c>
      <c r="P396" s="561">
        <v>5</v>
      </c>
      <c r="Q396" s="310">
        <v>0</v>
      </c>
      <c r="R396" s="333">
        <v>0</v>
      </c>
      <c r="S396" s="334">
        <v>0</v>
      </c>
      <c r="T396" s="356">
        <f t="shared" si="71"/>
        <v>21</v>
      </c>
      <c r="U396" s="336">
        <f t="shared" si="72"/>
        <v>21</v>
      </c>
      <c r="V396" s="334">
        <f t="shared" si="73"/>
        <v>0</v>
      </c>
      <c r="W396" s="357">
        <f t="shared" si="74"/>
        <v>21</v>
      </c>
    </row>
    <row r="397" spans="1:23" outlineLevel="2">
      <c r="A397" s="354" t="s">
        <v>415</v>
      </c>
      <c r="B397" s="315" t="s">
        <v>9</v>
      </c>
      <c r="C397" s="315" t="s">
        <v>38</v>
      </c>
      <c r="D397" s="315" t="s">
        <v>87</v>
      </c>
      <c r="E397" s="315" t="s">
        <v>88</v>
      </c>
      <c r="F397" s="315" t="s">
        <v>89</v>
      </c>
      <c r="G397" s="355">
        <v>6</v>
      </c>
      <c r="H397" s="315" t="s">
        <v>13</v>
      </c>
      <c r="I397" s="329">
        <v>0.25</v>
      </c>
      <c r="J397" s="329">
        <f>9*I397</f>
        <v>2.25</v>
      </c>
      <c r="K397" s="330">
        <f>9*I397</f>
        <v>2.25</v>
      </c>
      <c r="L397" s="338">
        <f t="shared" si="69"/>
        <v>1.25</v>
      </c>
      <c r="M397" s="339">
        <f t="shared" si="70"/>
        <v>1.25</v>
      </c>
      <c r="N397" s="310">
        <v>0</v>
      </c>
      <c r="O397" s="333">
        <v>0</v>
      </c>
      <c r="P397" s="334">
        <v>0</v>
      </c>
      <c r="Q397" s="552">
        <v>100</v>
      </c>
      <c r="R397" s="543">
        <v>2</v>
      </c>
      <c r="S397" s="544">
        <v>5</v>
      </c>
      <c r="T397" s="356">
        <f t="shared" si="71"/>
        <v>15.75</v>
      </c>
      <c r="U397" s="336">
        <f t="shared" si="72"/>
        <v>0</v>
      </c>
      <c r="V397" s="334">
        <f t="shared" si="73"/>
        <v>15.75</v>
      </c>
      <c r="W397" s="357">
        <f t="shared" si="74"/>
        <v>15.75</v>
      </c>
    </row>
    <row r="398" spans="1:23" outlineLevel="2">
      <c r="A398" s="326" t="s">
        <v>415</v>
      </c>
      <c r="B398" s="315" t="s">
        <v>9</v>
      </c>
      <c r="C398" s="315" t="s">
        <v>8</v>
      </c>
      <c r="D398" s="315" t="s">
        <v>23</v>
      </c>
      <c r="E398" s="315" t="s">
        <v>5</v>
      </c>
      <c r="F398" s="315" t="s">
        <v>6</v>
      </c>
      <c r="G398" s="355">
        <v>24</v>
      </c>
      <c r="H398" s="315" t="s">
        <v>7</v>
      </c>
      <c r="I398" s="329">
        <v>1</v>
      </c>
      <c r="J398" s="329">
        <f>$Y$33</f>
        <v>1.3149999999999999</v>
      </c>
      <c r="K398" s="330">
        <v>0</v>
      </c>
      <c r="L398" s="338">
        <f t="shared" si="69"/>
        <v>0.18263888888888888</v>
      </c>
      <c r="M398" s="339">
        <f t="shared" si="70"/>
        <v>0</v>
      </c>
      <c r="N398" s="552">
        <v>0</v>
      </c>
      <c r="O398" s="545">
        <f>N398</f>
        <v>0</v>
      </c>
      <c r="P398" s="544">
        <v>0</v>
      </c>
      <c r="Q398" s="552">
        <v>1</v>
      </c>
      <c r="R398" s="545">
        <f>Q398</f>
        <v>1</v>
      </c>
      <c r="S398" s="544">
        <v>0</v>
      </c>
      <c r="T398" s="356">
        <f t="shared" si="71"/>
        <v>1.3149999999999999</v>
      </c>
      <c r="U398" s="336">
        <f t="shared" si="72"/>
        <v>0</v>
      </c>
      <c r="V398" s="334">
        <f t="shared" si="73"/>
        <v>1.3149999999999999</v>
      </c>
      <c r="W398" s="357">
        <f t="shared" si="74"/>
        <v>1.3149999999999999</v>
      </c>
    </row>
    <row r="399" spans="1:23" outlineLevel="1">
      <c r="A399" s="326"/>
      <c r="B399" s="662" t="s">
        <v>1059</v>
      </c>
      <c r="C399" s="315"/>
      <c r="D399" s="315"/>
      <c r="E399" s="315"/>
      <c r="F399" s="315"/>
      <c r="G399" s="355"/>
      <c r="H399" s="315"/>
      <c r="I399" s="329"/>
      <c r="J399" s="329"/>
      <c r="K399" s="330"/>
      <c r="L399" s="338"/>
      <c r="M399" s="339"/>
      <c r="N399" s="552"/>
      <c r="O399" s="545"/>
      <c r="P399" s="544"/>
      <c r="Q399" s="552"/>
      <c r="R399" s="545"/>
      <c r="S399" s="544"/>
      <c r="T399" s="356"/>
      <c r="U399" s="336"/>
      <c r="V399" s="334"/>
      <c r="W399" s="357">
        <f>SUBTOTAL(9,W393:W398)</f>
        <v>114.11499999999999</v>
      </c>
    </row>
    <row r="400" spans="1:23" outlineLevel="2">
      <c r="A400" s="354" t="s">
        <v>415</v>
      </c>
      <c r="B400" s="315" t="s">
        <v>3</v>
      </c>
      <c r="C400" s="315" t="s">
        <v>22</v>
      </c>
      <c r="D400" s="315" t="s">
        <v>416</v>
      </c>
      <c r="E400" s="315" t="s">
        <v>417</v>
      </c>
      <c r="F400" s="315" t="s">
        <v>418</v>
      </c>
      <c r="G400" s="355">
        <v>6</v>
      </c>
      <c r="H400" s="315" t="s">
        <v>13</v>
      </c>
      <c r="I400" s="329">
        <v>1</v>
      </c>
      <c r="J400" s="329">
        <v>13.5</v>
      </c>
      <c r="K400" s="330">
        <v>4.5</v>
      </c>
      <c r="L400" s="338">
        <f t="shared" si="69"/>
        <v>7.5</v>
      </c>
      <c r="M400" s="339">
        <f t="shared" si="70"/>
        <v>2.5</v>
      </c>
      <c r="N400" s="552">
        <v>120</v>
      </c>
      <c r="O400" s="543">
        <v>2</v>
      </c>
      <c r="P400" s="561">
        <v>4</v>
      </c>
      <c r="Q400" s="310">
        <v>0</v>
      </c>
      <c r="R400" s="333">
        <v>0</v>
      </c>
      <c r="S400" s="334">
        <v>0</v>
      </c>
      <c r="T400" s="356">
        <f t="shared" si="71"/>
        <v>45</v>
      </c>
      <c r="U400" s="336">
        <f t="shared" si="72"/>
        <v>45</v>
      </c>
      <c r="V400" s="334">
        <f t="shared" si="73"/>
        <v>0</v>
      </c>
      <c r="W400" s="357">
        <f t="shared" si="74"/>
        <v>45</v>
      </c>
    </row>
    <row r="401" spans="1:26" outlineLevel="2">
      <c r="A401" s="354" t="s">
        <v>415</v>
      </c>
      <c r="B401" s="315" t="s">
        <v>3</v>
      </c>
      <c r="C401" s="315" t="s">
        <v>56</v>
      </c>
      <c r="D401" s="315" t="s">
        <v>419</v>
      </c>
      <c r="E401" s="315" t="s">
        <v>420</v>
      </c>
      <c r="F401" s="315" t="s">
        <v>421</v>
      </c>
      <c r="G401" s="355">
        <v>6</v>
      </c>
      <c r="H401" s="315" t="s">
        <v>13</v>
      </c>
      <c r="I401" s="329">
        <v>1</v>
      </c>
      <c r="J401" s="329">
        <v>13.5</v>
      </c>
      <c r="K401" s="330">
        <v>4.5</v>
      </c>
      <c r="L401" s="338">
        <f t="shared" si="69"/>
        <v>7.5</v>
      </c>
      <c r="M401" s="339">
        <f t="shared" si="70"/>
        <v>2.5</v>
      </c>
      <c r="N401" s="310">
        <v>0</v>
      </c>
      <c r="O401" s="333">
        <v>0</v>
      </c>
      <c r="P401" s="334">
        <v>0</v>
      </c>
      <c r="Q401" s="677">
        <v>60</v>
      </c>
      <c r="R401" s="543">
        <v>2</v>
      </c>
      <c r="S401" s="674">
        <v>3</v>
      </c>
      <c r="T401" s="356">
        <f t="shared" si="71"/>
        <v>40.5</v>
      </c>
      <c r="U401" s="336">
        <f t="shared" si="72"/>
        <v>0</v>
      </c>
      <c r="V401" s="334">
        <f t="shared" si="73"/>
        <v>40.5</v>
      </c>
      <c r="W401" s="357">
        <f t="shared" si="74"/>
        <v>40.5</v>
      </c>
    </row>
    <row r="402" spans="1:26" outlineLevel="2">
      <c r="A402" s="354" t="s">
        <v>415</v>
      </c>
      <c r="B402" s="315" t="s">
        <v>3</v>
      </c>
      <c r="C402" s="315" t="s">
        <v>38</v>
      </c>
      <c r="D402" s="315" t="s">
        <v>422</v>
      </c>
      <c r="E402" s="315" t="s">
        <v>423</v>
      </c>
      <c r="F402" s="315" t="s">
        <v>424</v>
      </c>
      <c r="G402" s="355">
        <v>6</v>
      </c>
      <c r="H402" s="315" t="s">
        <v>13</v>
      </c>
      <c r="I402" s="329">
        <v>1</v>
      </c>
      <c r="J402" s="329">
        <v>13.5</v>
      </c>
      <c r="K402" s="330">
        <v>4.5</v>
      </c>
      <c r="L402" s="338">
        <f t="shared" si="69"/>
        <v>7.5</v>
      </c>
      <c r="M402" s="339">
        <f t="shared" si="70"/>
        <v>2.5</v>
      </c>
      <c r="N402" s="310">
        <v>0</v>
      </c>
      <c r="O402" s="333">
        <v>0</v>
      </c>
      <c r="P402" s="334">
        <v>0</v>
      </c>
      <c r="Q402" s="677">
        <v>100</v>
      </c>
      <c r="R402" s="543">
        <v>2</v>
      </c>
      <c r="S402" s="674">
        <v>5</v>
      </c>
      <c r="T402" s="356">
        <f t="shared" si="71"/>
        <v>49.5</v>
      </c>
      <c r="U402" s="336">
        <f t="shared" si="72"/>
        <v>0</v>
      </c>
      <c r="V402" s="334">
        <f t="shared" si="73"/>
        <v>49.5</v>
      </c>
      <c r="W402" s="357">
        <f t="shared" si="74"/>
        <v>49.5</v>
      </c>
    </row>
    <row r="403" spans="1:26" outlineLevel="2">
      <c r="A403" s="354" t="s">
        <v>415</v>
      </c>
      <c r="B403" s="315" t="s">
        <v>3</v>
      </c>
      <c r="C403" s="315" t="s">
        <v>38</v>
      </c>
      <c r="D403" s="315" t="s">
        <v>275</v>
      </c>
      <c r="E403" s="315" t="s">
        <v>276</v>
      </c>
      <c r="F403" s="315" t="s">
        <v>277</v>
      </c>
      <c r="G403" s="355">
        <v>6</v>
      </c>
      <c r="H403" s="315" t="s">
        <v>13</v>
      </c>
      <c r="I403" s="329">
        <f>1/3</f>
        <v>0.33333333333333331</v>
      </c>
      <c r="J403" s="329">
        <f>9*I403</f>
        <v>3</v>
      </c>
      <c r="K403" s="330">
        <f>9*I403</f>
        <v>3</v>
      </c>
      <c r="L403" s="338">
        <f t="shared" si="69"/>
        <v>1.6666666666666667</v>
      </c>
      <c r="M403" s="339">
        <f t="shared" si="70"/>
        <v>1.6666666666666667</v>
      </c>
      <c r="N403" s="310">
        <v>0</v>
      </c>
      <c r="O403" s="333">
        <v>0</v>
      </c>
      <c r="P403" s="334">
        <v>0</v>
      </c>
      <c r="Q403" s="552">
        <v>80</v>
      </c>
      <c r="R403" s="543">
        <v>2</v>
      </c>
      <c r="S403" s="544">
        <v>4</v>
      </c>
      <c r="T403" s="356">
        <f t="shared" si="71"/>
        <v>18</v>
      </c>
      <c r="U403" s="336">
        <f t="shared" si="72"/>
        <v>0</v>
      </c>
      <c r="V403" s="334">
        <f t="shared" si="73"/>
        <v>18</v>
      </c>
      <c r="W403" s="357">
        <f t="shared" si="74"/>
        <v>18</v>
      </c>
    </row>
    <row r="404" spans="1:26" outlineLevel="2">
      <c r="A404" s="326" t="s">
        <v>415</v>
      </c>
      <c r="B404" s="315" t="s">
        <v>3</v>
      </c>
      <c r="C404" s="315" t="s">
        <v>8</v>
      </c>
      <c r="D404" s="315" t="s">
        <v>4</v>
      </c>
      <c r="E404" s="315" t="s">
        <v>5</v>
      </c>
      <c r="F404" s="315" t="s">
        <v>6</v>
      </c>
      <c r="G404" s="355">
        <v>24</v>
      </c>
      <c r="H404" s="315" t="s">
        <v>7</v>
      </c>
      <c r="I404" s="329">
        <v>1</v>
      </c>
      <c r="J404" s="329">
        <f>$Y$33</f>
        <v>1.3149999999999999</v>
      </c>
      <c r="K404" s="330">
        <v>0</v>
      </c>
      <c r="L404" s="338">
        <f t="shared" si="69"/>
        <v>0.18263888888888888</v>
      </c>
      <c r="M404" s="339">
        <f t="shared" si="70"/>
        <v>0</v>
      </c>
      <c r="N404" s="552">
        <v>2</v>
      </c>
      <c r="O404" s="545">
        <f>N404</f>
        <v>2</v>
      </c>
      <c r="P404" s="544">
        <v>0</v>
      </c>
      <c r="Q404" s="552">
        <v>2</v>
      </c>
      <c r="R404" s="545">
        <f>Q404</f>
        <v>2</v>
      </c>
      <c r="S404" s="544">
        <v>0</v>
      </c>
      <c r="T404" s="356">
        <f t="shared" si="71"/>
        <v>5.26</v>
      </c>
      <c r="U404" s="336">
        <f t="shared" si="72"/>
        <v>2.63</v>
      </c>
      <c r="V404" s="334">
        <f t="shared" si="73"/>
        <v>2.63</v>
      </c>
      <c r="W404" s="357">
        <f t="shared" si="74"/>
        <v>5.26</v>
      </c>
    </row>
    <row r="405" spans="1:26" outlineLevel="2">
      <c r="A405" s="354" t="s">
        <v>415</v>
      </c>
      <c r="B405" s="315" t="s">
        <v>3</v>
      </c>
      <c r="C405" s="315" t="s">
        <v>97</v>
      </c>
      <c r="D405" s="315" t="s">
        <v>428</v>
      </c>
      <c r="E405" s="315" t="s">
        <v>429</v>
      </c>
      <c r="F405" s="315" t="s">
        <v>430</v>
      </c>
      <c r="G405" s="355">
        <v>6</v>
      </c>
      <c r="H405" s="315" t="s">
        <v>96</v>
      </c>
      <c r="I405" s="329">
        <v>1</v>
      </c>
      <c r="J405" s="329">
        <f>(9+$Y$34)*I405</f>
        <v>13.5</v>
      </c>
      <c r="K405" s="330">
        <v>4.5</v>
      </c>
      <c r="L405" s="338">
        <f t="shared" si="69"/>
        <v>7.5</v>
      </c>
      <c r="M405" s="339">
        <f t="shared" si="70"/>
        <v>2.5</v>
      </c>
      <c r="N405" s="552">
        <v>20</v>
      </c>
      <c r="O405" s="543">
        <v>1</v>
      </c>
      <c r="P405" s="544">
        <v>1</v>
      </c>
      <c r="Q405" s="310">
        <v>0</v>
      </c>
      <c r="R405" s="333">
        <v>0</v>
      </c>
      <c r="S405" s="334">
        <v>0</v>
      </c>
      <c r="T405" s="356">
        <f t="shared" si="71"/>
        <v>18</v>
      </c>
      <c r="U405" s="336">
        <f t="shared" si="72"/>
        <v>18</v>
      </c>
      <c r="V405" s="334">
        <f t="shared" si="73"/>
        <v>0</v>
      </c>
      <c r="W405" s="357">
        <f t="shared" si="74"/>
        <v>18</v>
      </c>
      <c r="Z405" s="53"/>
    </row>
    <row r="406" spans="1:26" outlineLevel="2">
      <c r="A406" s="732" t="s">
        <v>415</v>
      </c>
      <c r="B406" s="565" t="s">
        <v>3</v>
      </c>
      <c r="C406" s="565" t="s">
        <v>97</v>
      </c>
      <c r="D406" s="565" t="s">
        <v>908</v>
      </c>
      <c r="E406" s="565" t="s">
        <v>944</v>
      </c>
      <c r="F406" s="565" t="s">
        <v>945</v>
      </c>
      <c r="G406" s="598">
        <v>6</v>
      </c>
      <c r="H406" s="565" t="s">
        <v>96</v>
      </c>
      <c r="I406" s="537">
        <v>1</v>
      </c>
      <c r="J406" s="537">
        <f>(9+$Y$34)*I406</f>
        <v>13.5</v>
      </c>
      <c r="K406" s="567">
        <v>4.5</v>
      </c>
      <c r="L406" s="599">
        <f t="shared" si="69"/>
        <v>7.5</v>
      </c>
      <c r="M406" s="600">
        <f t="shared" si="70"/>
        <v>2.5</v>
      </c>
      <c r="N406" s="559">
        <v>20</v>
      </c>
      <c r="O406" s="563">
        <v>1</v>
      </c>
      <c r="P406" s="561">
        <v>1</v>
      </c>
      <c r="Q406" s="558">
        <v>0</v>
      </c>
      <c r="R406" s="562">
        <v>0</v>
      </c>
      <c r="S406" s="560">
        <v>0</v>
      </c>
      <c r="T406" s="601">
        <f t="shared" si="71"/>
        <v>18</v>
      </c>
      <c r="U406" s="602">
        <f t="shared" si="72"/>
        <v>18</v>
      </c>
      <c r="V406" s="560">
        <f t="shared" si="73"/>
        <v>0</v>
      </c>
      <c r="W406" s="603">
        <f t="shared" si="74"/>
        <v>18</v>
      </c>
    </row>
    <row r="407" spans="1:26" outlineLevel="1">
      <c r="A407" s="732"/>
      <c r="B407" s="763" t="s">
        <v>1062</v>
      </c>
      <c r="C407" s="565"/>
      <c r="D407" s="565"/>
      <c r="E407" s="565"/>
      <c r="F407" s="565"/>
      <c r="G407" s="598"/>
      <c r="H407" s="565"/>
      <c r="I407" s="537"/>
      <c r="J407" s="537"/>
      <c r="K407" s="567"/>
      <c r="L407" s="599"/>
      <c r="M407" s="600"/>
      <c r="N407" s="559"/>
      <c r="O407" s="563"/>
      <c r="P407" s="561"/>
      <c r="Q407" s="558"/>
      <c r="R407" s="562"/>
      <c r="S407" s="560"/>
      <c r="T407" s="601"/>
      <c r="U407" s="602"/>
      <c r="V407" s="560"/>
      <c r="W407" s="603">
        <f>SUBTOTAL(9,W400:W406)</f>
        <v>194.26</v>
      </c>
    </row>
    <row r="408" spans="1:26" outlineLevel="2">
      <c r="A408" s="326" t="s">
        <v>458</v>
      </c>
      <c r="B408" s="315" t="s">
        <v>564</v>
      </c>
      <c r="C408" s="361" t="s">
        <v>14</v>
      </c>
      <c r="D408" s="314" t="s">
        <v>623</v>
      </c>
      <c r="E408" s="315" t="s">
        <v>152</v>
      </c>
      <c r="F408" s="316" t="s">
        <v>153</v>
      </c>
      <c r="G408" s="355">
        <v>15</v>
      </c>
      <c r="H408" s="315" t="s">
        <v>144</v>
      </c>
      <c r="I408" s="329">
        <v>1</v>
      </c>
      <c r="J408" s="329">
        <f>$Y$3</f>
        <v>1.3149999999999999</v>
      </c>
      <c r="K408" s="330">
        <v>0</v>
      </c>
      <c r="L408" s="338">
        <f t="shared" ref="L408:L438" si="75">J408*10/3/G408</f>
        <v>0.29222222222222222</v>
      </c>
      <c r="M408" s="339">
        <f t="shared" ref="M408:M438" si="76">K408*10/3/G408</f>
        <v>0</v>
      </c>
      <c r="N408" s="552">
        <v>0</v>
      </c>
      <c r="O408" s="545">
        <f>N408</f>
        <v>0</v>
      </c>
      <c r="P408" s="544">
        <v>0</v>
      </c>
      <c r="Q408" s="552">
        <v>0</v>
      </c>
      <c r="R408" s="545">
        <f>Q408</f>
        <v>0</v>
      </c>
      <c r="S408" s="544">
        <v>0</v>
      </c>
      <c r="T408" s="356">
        <f t="shared" ref="T408:T438" si="77">J408*(O408+R408)+K408*(P408+S408)</f>
        <v>0</v>
      </c>
      <c r="U408" s="336">
        <f t="shared" ref="U408:U438" si="78">J408*O408+K408*P408</f>
        <v>0</v>
      </c>
      <c r="V408" s="334">
        <f t="shared" ref="V408:V438" si="79">J408*R408+K408*S408</f>
        <v>0</v>
      </c>
      <c r="W408" s="357">
        <f t="shared" ref="W408:W438" si="80">T408</f>
        <v>0</v>
      </c>
    </row>
    <row r="409" spans="1:26" outlineLevel="2">
      <c r="A409" s="326" t="s">
        <v>458</v>
      </c>
      <c r="B409" s="315" t="s">
        <v>564</v>
      </c>
      <c r="C409" s="361" t="s">
        <v>43</v>
      </c>
      <c r="D409" s="314" t="s">
        <v>612</v>
      </c>
      <c r="E409" s="315" t="s">
        <v>643</v>
      </c>
      <c r="F409" s="316" t="s">
        <v>611</v>
      </c>
      <c r="G409" s="355">
        <v>5</v>
      </c>
      <c r="H409" s="315" t="s">
        <v>13</v>
      </c>
      <c r="I409" s="329">
        <v>0</v>
      </c>
      <c r="J409" s="329">
        <f>13.5*I409</f>
        <v>0</v>
      </c>
      <c r="K409" s="330">
        <v>0</v>
      </c>
      <c r="L409" s="338">
        <f t="shared" si="75"/>
        <v>0</v>
      </c>
      <c r="M409" s="339">
        <f t="shared" si="76"/>
        <v>0</v>
      </c>
      <c r="N409" s="552">
        <v>15</v>
      </c>
      <c r="O409" s="543">
        <v>1</v>
      </c>
      <c r="P409" s="544">
        <v>0</v>
      </c>
      <c r="Q409" s="552">
        <v>0</v>
      </c>
      <c r="R409" s="543">
        <v>0</v>
      </c>
      <c r="S409" s="544">
        <v>0</v>
      </c>
      <c r="T409" s="356">
        <f t="shared" si="77"/>
        <v>0</v>
      </c>
      <c r="U409" s="336">
        <f t="shared" si="78"/>
        <v>0</v>
      </c>
      <c r="V409" s="334">
        <f t="shared" si="79"/>
        <v>0</v>
      </c>
      <c r="W409" s="357">
        <f t="shared" si="80"/>
        <v>0</v>
      </c>
    </row>
    <row r="410" spans="1:26" outlineLevel="1">
      <c r="A410" s="326"/>
      <c r="B410" s="662" t="s">
        <v>1055</v>
      </c>
      <c r="C410" s="361"/>
      <c r="D410" s="314"/>
      <c r="E410" s="315"/>
      <c r="F410" s="316"/>
      <c r="G410" s="355"/>
      <c r="H410" s="315"/>
      <c r="I410" s="329"/>
      <c r="J410" s="329"/>
      <c r="K410" s="330"/>
      <c r="L410" s="338"/>
      <c r="M410" s="339"/>
      <c r="N410" s="552"/>
      <c r="O410" s="543"/>
      <c r="P410" s="544"/>
      <c r="Q410" s="552"/>
      <c r="R410" s="543"/>
      <c r="S410" s="544"/>
      <c r="T410" s="356"/>
      <c r="U410" s="336"/>
      <c r="V410" s="334"/>
      <c r="W410" s="357">
        <f>SUBTOTAL(9,W408:W409)</f>
        <v>0</v>
      </c>
    </row>
    <row r="411" spans="1:26" outlineLevel="2">
      <c r="A411" s="354" t="s">
        <v>458</v>
      </c>
      <c r="B411" s="315" t="s">
        <v>9</v>
      </c>
      <c r="C411" s="315" t="s">
        <v>43</v>
      </c>
      <c r="D411" s="315" t="s">
        <v>218</v>
      </c>
      <c r="E411" s="315" t="s">
        <v>219</v>
      </c>
      <c r="F411" s="315" t="s">
        <v>220</v>
      </c>
      <c r="G411" s="355">
        <v>6</v>
      </c>
      <c r="H411" s="315" t="s">
        <v>221</v>
      </c>
      <c r="I411" s="329">
        <v>0.375</v>
      </c>
      <c r="J411" s="329">
        <f>I411*13.5</f>
        <v>5.0625</v>
      </c>
      <c r="K411" s="330">
        <f>I411*4.5</f>
        <v>1.6875</v>
      </c>
      <c r="L411" s="338">
        <f t="shared" si="75"/>
        <v>2.8125</v>
      </c>
      <c r="M411" s="339">
        <f t="shared" si="76"/>
        <v>0.9375</v>
      </c>
      <c r="N411" s="552">
        <v>100</v>
      </c>
      <c r="O411" s="548">
        <v>1.5</v>
      </c>
      <c r="P411" s="544">
        <v>5</v>
      </c>
      <c r="Q411" s="554">
        <v>5</v>
      </c>
      <c r="R411" s="543">
        <v>0.33</v>
      </c>
      <c r="S411" s="555">
        <v>0.25</v>
      </c>
      <c r="T411" s="356">
        <f t="shared" si="77"/>
        <v>18.123750000000001</v>
      </c>
      <c r="U411" s="336">
        <f t="shared" si="78"/>
        <v>16.03125</v>
      </c>
      <c r="V411" s="334">
        <f t="shared" si="79"/>
        <v>2.0925000000000002</v>
      </c>
      <c r="W411" s="357">
        <f t="shared" si="80"/>
        <v>18.123750000000001</v>
      </c>
    </row>
    <row r="412" spans="1:26" outlineLevel="2">
      <c r="A412" s="354" t="s">
        <v>458</v>
      </c>
      <c r="B412" s="315" t="s">
        <v>9</v>
      </c>
      <c r="C412" s="315" t="s">
        <v>8</v>
      </c>
      <c r="D412" s="315" t="s">
        <v>459</v>
      </c>
      <c r="E412" s="315" t="s">
        <v>478</v>
      </c>
      <c r="F412" s="315" t="s">
        <v>479</v>
      </c>
      <c r="G412" s="355">
        <v>6</v>
      </c>
      <c r="H412" s="315" t="s">
        <v>32</v>
      </c>
      <c r="I412" s="329">
        <v>0.33329999999999999</v>
      </c>
      <c r="J412" s="329">
        <f>(4.5+$Y$34)*I412</f>
        <v>2.9996999999999998</v>
      </c>
      <c r="K412" s="330">
        <f>9*I412</f>
        <v>2.9996999999999998</v>
      </c>
      <c r="L412" s="338">
        <f t="shared" si="75"/>
        <v>1.6665000000000001</v>
      </c>
      <c r="M412" s="339">
        <f t="shared" si="76"/>
        <v>1.6665000000000001</v>
      </c>
      <c r="N412" s="310">
        <v>0</v>
      </c>
      <c r="O412" s="333">
        <v>0</v>
      </c>
      <c r="P412" s="334">
        <v>0</v>
      </c>
      <c r="Q412" s="552">
        <v>8</v>
      </c>
      <c r="R412" s="543">
        <v>0.2</v>
      </c>
      <c r="S412" s="544">
        <v>0.4</v>
      </c>
      <c r="T412" s="356">
        <f t="shared" si="77"/>
        <v>1.79982</v>
      </c>
      <c r="U412" s="336">
        <f t="shared" si="78"/>
        <v>0</v>
      </c>
      <c r="V412" s="334">
        <f t="shared" si="79"/>
        <v>1.79982</v>
      </c>
      <c r="W412" s="357">
        <f t="shared" si="80"/>
        <v>1.79982</v>
      </c>
    </row>
    <row r="413" spans="1:26" outlineLevel="2">
      <c r="A413" s="326" t="s">
        <v>458</v>
      </c>
      <c r="B413" s="315" t="s">
        <v>9</v>
      </c>
      <c r="C413" s="315" t="s">
        <v>8</v>
      </c>
      <c r="D413" s="315" t="s">
        <v>23</v>
      </c>
      <c r="E413" s="315" t="s">
        <v>5</v>
      </c>
      <c r="F413" s="315" t="s">
        <v>6</v>
      </c>
      <c r="G413" s="355">
        <v>24</v>
      </c>
      <c r="H413" s="315" t="s">
        <v>7</v>
      </c>
      <c r="I413" s="329">
        <v>1</v>
      </c>
      <c r="J413" s="329">
        <f>$Y$33</f>
        <v>1.3149999999999999</v>
      </c>
      <c r="K413" s="330">
        <v>0</v>
      </c>
      <c r="L413" s="338">
        <f t="shared" si="75"/>
        <v>0.18263888888888888</v>
      </c>
      <c r="M413" s="339">
        <f t="shared" si="76"/>
        <v>0</v>
      </c>
      <c r="N413" s="552">
        <v>0</v>
      </c>
      <c r="O413" s="545">
        <f>N413</f>
        <v>0</v>
      </c>
      <c r="P413" s="544">
        <v>0</v>
      </c>
      <c r="Q413" s="552">
        <v>1</v>
      </c>
      <c r="R413" s="545">
        <f>Q413</f>
        <v>1</v>
      </c>
      <c r="S413" s="544">
        <v>0</v>
      </c>
      <c r="T413" s="356">
        <f t="shared" si="77"/>
        <v>1.3149999999999999</v>
      </c>
      <c r="U413" s="336">
        <f t="shared" si="78"/>
        <v>0</v>
      </c>
      <c r="V413" s="334">
        <f t="shared" si="79"/>
        <v>1.3149999999999999</v>
      </c>
      <c r="W413" s="357">
        <f t="shared" si="80"/>
        <v>1.3149999999999999</v>
      </c>
    </row>
    <row r="414" spans="1:26" outlineLevel="2">
      <c r="A414" s="354" t="s">
        <v>458</v>
      </c>
      <c r="B414" s="315" t="s">
        <v>9</v>
      </c>
      <c r="C414" s="315" t="s">
        <v>97</v>
      </c>
      <c r="D414" s="315" t="s">
        <v>460</v>
      </c>
      <c r="E414" s="315" t="s">
        <v>461</v>
      </c>
      <c r="F414" s="315" t="s">
        <v>462</v>
      </c>
      <c r="G414" s="355">
        <v>6</v>
      </c>
      <c r="H414" s="315" t="s">
        <v>96</v>
      </c>
      <c r="I414" s="329">
        <v>1</v>
      </c>
      <c r="J414" s="329">
        <v>9</v>
      </c>
      <c r="K414" s="330">
        <v>9</v>
      </c>
      <c r="L414" s="338">
        <f t="shared" si="75"/>
        <v>5</v>
      </c>
      <c r="M414" s="339">
        <f t="shared" si="76"/>
        <v>5</v>
      </c>
      <c r="N414" s="552">
        <v>40</v>
      </c>
      <c r="O414" s="543">
        <v>1</v>
      </c>
      <c r="P414" s="544">
        <v>2</v>
      </c>
      <c r="Q414" s="310">
        <v>0</v>
      </c>
      <c r="R414" s="333">
        <v>0</v>
      </c>
      <c r="S414" s="334">
        <v>0</v>
      </c>
      <c r="T414" s="356">
        <f t="shared" si="77"/>
        <v>27</v>
      </c>
      <c r="U414" s="336">
        <f t="shared" si="78"/>
        <v>27</v>
      </c>
      <c r="V414" s="334">
        <f t="shared" si="79"/>
        <v>0</v>
      </c>
      <c r="W414" s="357">
        <f t="shared" si="80"/>
        <v>27</v>
      </c>
      <c r="Z414" s="53"/>
    </row>
    <row r="415" spans="1:26" outlineLevel="2">
      <c r="A415" s="326" t="s">
        <v>458</v>
      </c>
      <c r="B415" s="315" t="s">
        <v>9</v>
      </c>
      <c r="C415" s="315" t="s">
        <v>8</v>
      </c>
      <c r="D415" s="315" t="s">
        <v>29</v>
      </c>
      <c r="E415" s="315" t="s">
        <v>30</v>
      </c>
      <c r="F415" s="315" t="s">
        <v>31</v>
      </c>
      <c r="G415" s="355">
        <v>12</v>
      </c>
      <c r="H415" s="315" t="s">
        <v>32</v>
      </c>
      <c r="I415" s="329">
        <v>1</v>
      </c>
      <c r="J415" s="329">
        <f>$Y$31</f>
        <v>0.1</v>
      </c>
      <c r="K415" s="330">
        <v>0</v>
      </c>
      <c r="L415" s="338">
        <f t="shared" si="75"/>
        <v>2.7777777777777776E-2</v>
      </c>
      <c r="M415" s="339">
        <f t="shared" si="76"/>
        <v>0</v>
      </c>
      <c r="N415" s="558">
        <v>0</v>
      </c>
      <c r="O415" s="563">
        <f>N415</f>
        <v>0</v>
      </c>
      <c r="P415" s="561">
        <v>0</v>
      </c>
      <c r="Q415" s="559">
        <v>1</v>
      </c>
      <c r="R415" s="563">
        <f>Q415</f>
        <v>1</v>
      </c>
      <c r="S415" s="561">
        <v>0</v>
      </c>
      <c r="T415" s="356">
        <f t="shared" si="77"/>
        <v>0.1</v>
      </c>
      <c r="U415" s="336">
        <f t="shared" si="78"/>
        <v>0</v>
      </c>
      <c r="V415" s="334">
        <f t="shared" si="79"/>
        <v>0.1</v>
      </c>
      <c r="W415" s="357">
        <f t="shared" si="80"/>
        <v>0.1</v>
      </c>
    </row>
    <row r="416" spans="1:26" outlineLevel="1">
      <c r="A416" s="326"/>
      <c r="B416" s="662" t="s">
        <v>1059</v>
      </c>
      <c r="C416" s="315"/>
      <c r="D416" s="315"/>
      <c r="E416" s="315"/>
      <c r="F416" s="315"/>
      <c r="G416" s="355"/>
      <c r="H416" s="315"/>
      <c r="I416" s="329"/>
      <c r="J416" s="329"/>
      <c r="K416" s="330"/>
      <c r="L416" s="338"/>
      <c r="M416" s="339"/>
      <c r="N416" s="558"/>
      <c r="O416" s="563"/>
      <c r="P416" s="561"/>
      <c r="Q416" s="559"/>
      <c r="R416" s="563"/>
      <c r="S416" s="561"/>
      <c r="T416" s="356"/>
      <c r="U416" s="336"/>
      <c r="V416" s="334"/>
      <c r="W416" s="357">
        <f>SUBTOTAL(9,W411:W415)</f>
        <v>48.338570000000004</v>
      </c>
    </row>
    <row r="417" spans="1:26" outlineLevel="2">
      <c r="A417" s="354" t="s">
        <v>458</v>
      </c>
      <c r="B417" s="315" t="s">
        <v>75</v>
      </c>
      <c r="C417" s="315" t="s">
        <v>43</v>
      </c>
      <c r="D417" s="315" t="s">
        <v>218</v>
      </c>
      <c r="E417" s="315" t="s">
        <v>219</v>
      </c>
      <c r="F417" s="315" t="s">
        <v>220</v>
      </c>
      <c r="G417" s="355">
        <v>6</v>
      </c>
      <c r="H417" s="315" t="s">
        <v>221</v>
      </c>
      <c r="I417" s="329">
        <v>0.375</v>
      </c>
      <c r="J417" s="329">
        <f>I417*13.5</f>
        <v>5.0625</v>
      </c>
      <c r="K417" s="330">
        <f>I417*4.5</f>
        <v>1.6875</v>
      </c>
      <c r="L417" s="338">
        <f t="shared" si="75"/>
        <v>2.8125</v>
      </c>
      <c r="M417" s="339">
        <f t="shared" si="76"/>
        <v>0.9375</v>
      </c>
      <c r="N417" s="559">
        <v>20</v>
      </c>
      <c r="O417" s="563">
        <v>0.5</v>
      </c>
      <c r="P417" s="561">
        <v>1</v>
      </c>
      <c r="Q417" s="559">
        <v>5</v>
      </c>
      <c r="R417" s="543">
        <v>0.17</v>
      </c>
      <c r="S417" s="561">
        <v>0.25</v>
      </c>
      <c r="T417" s="356">
        <f t="shared" si="77"/>
        <v>5.5012500000000006</v>
      </c>
      <c r="U417" s="336">
        <f t="shared" si="78"/>
        <v>4.21875</v>
      </c>
      <c r="V417" s="334">
        <f t="shared" si="79"/>
        <v>1.2825000000000002</v>
      </c>
      <c r="W417" s="357">
        <f t="shared" si="80"/>
        <v>5.5012500000000006</v>
      </c>
    </row>
    <row r="418" spans="1:26" outlineLevel="2">
      <c r="A418" s="326" t="s">
        <v>458</v>
      </c>
      <c r="B418" s="315" t="s">
        <v>75</v>
      </c>
      <c r="C418" s="315" t="s">
        <v>8</v>
      </c>
      <c r="D418" s="315" t="s">
        <v>459</v>
      </c>
      <c r="E418" s="315" t="s">
        <v>478</v>
      </c>
      <c r="F418" s="315" t="s">
        <v>479</v>
      </c>
      <c r="G418" s="355">
        <v>6</v>
      </c>
      <c r="H418" s="315" t="s">
        <v>32</v>
      </c>
      <c r="I418" s="329">
        <v>0.33329999999999999</v>
      </c>
      <c r="J418" s="329">
        <f>(4.5+$Y$34)*I418</f>
        <v>2.9996999999999998</v>
      </c>
      <c r="K418" s="330">
        <f>9*I418</f>
        <v>2.9996999999999998</v>
      </c>
      <c r="L418" s="338">
        <f t="shared" si="75"/>
        <v>1.6665000000000001</v>
      </c>
      <c r="M418" s="339">
        <f t="shared" si="76"/>
        <v>1.6665000000000001</v>
      </c>
      <c r="N418" s="310">
        <v>0</v>
      </c>
      <c r="O418" s="333">
        <v>0</v>
      </c>
      <c r="P418" s="334">
        <v>0</v>
      </c>
      <c r="Q418" s="552">
        <v>8</v>
      </c>
      <c r="R418" s="543">
        <v>0.2</v>
      </c>
      <c r="S418" s="544">
        <v>0.4</v>
      </c>
      <c r="T418" s="356">
        <f t="shared" si="77"/>
        <v>1.79982</v>
      </c>
      <c r="U418" s="336">
        <f t="shared" si="78"/>
        <v>0</v>
      </c>
      <c r="V418" s="334">
        <f t="shared" si="79"/>
        <v>1.79982</v>
      </c>
      <c r="W418" s="357">
        <f t="shared" si="80"/>
        <v>1.79982</v>
      </c>
    </row>
    <row r="419" spans="1:26" outlineLevel="1">
      <c r="A419" s="326"/>
      <c r="B419" s="662" t="s">
        <v>1060</v>
      </c>
      <c r="C419" s="315"/>
      <c r="D419" s="315"/>
      <c r="E419" s="315"/>
      <c r="F419" s="315"/>
      <c r="G419" s="355"/>
      <c r="H419" s="315"/>
      <c r="I419" s="329"/>
      <c r="J419" s="329"/>
      <c r="K419" s="330"/>
      <c r="L419" s="338"/>
      <c r="M419" s="339"/>
      <c r="N419" s="310"/>
      <c r="O419" s="333"/>
      <c r="P419" s="334"/>
      <c r="Q419" s="552"/>
      <c r="R419" s="543"/>
      <c r="S419" s="544"/>
      <c r="T419" s="356"/>
      <c r="U419" s="336"/>
      <c r="V419" s="334"/>
      <c r="W419" s="357">
        <f>SUBTOTAL(9,W417:W418)</f>
        <v>7.3010700000000011</v>
      </c>
    </row>
    <row r="420" spans="1:26" outlineLevel="2">
      <c r="A420" s="354" t="s">
        <v>458</v>
      </c>
      <c r="B420" s="315" t="s">
        <v>34</v>
      </c>
      <c r="C420" s="315" t="s">
        <v>8</v>
      </c>
      <c r="D420" s="315" t="s">
        <v>459</v>
      </c>
      <c r="E420" s="315" t="s">
        <v>478</v>
      </c>
      <c r="F420" s="315" t="s">
        <v>479</v>
      </c>
      <c r="G420" s="355">
        <v>6</v>
      </c>
      <c r="H420" s="315" t="s">
        <v>32</v>
      </c>
      <c r="I420" s="329">
        <v>0.33329999999999999</v>
      </c>
      <c r="J420" s="329">
        <f>(4.5+$Y$34)*I420</f>
        <v>2.9996999999999998</v>
      </c>
      <c r="K420" s="330">
        <f>9*I420</f>
        <v>2.9996999999999998</v>
      </c>
      <c r="L420" s="338">
        <f t="shared" si="75"/>
        <v>1.6665000000000001</v>
      </c>
      <c r="M420" s="339">
        <f t="shared" si="76"/>
        <v>1.6665000000000001</v>
      </c>
      <c r="N420" s="310">
        <v>0</v>
      </c>
      <c r="O420" s="333">
        <v>0</v>
      </c>
      <c r="P420" s="334">
        <v>0</v>
      </c>
      <c r="Q420" s="552">
        <v>8</v>
      </c>
      <c r="R420" s="543">
        <v>0.2</v>
      </c>
      <c r="S420" s="544">
        <v>0.4</v>
      </c>
      <c r="T420" s="356">
        <f t="shared" si="77"/>
        <v>1.79982</v>
      </c>
      <c r="U420" s="336">
        <f t="shared" si="78"/>
        <v>0</v>
      </c>
      <c r="V420" s="334">
        <f t="shared" si="79"/>
        <v>1.79982</v>
      </c>
      <c r="W420" s="357">
        <f t="shared" si="80"/>
        <v>1.79982</v>
      </c>
    </row>
    <row r="421" spans="1:26" outlineLevel="2">
      <c r="A421" s="354" t="s">
        <v>458</v>
      </c>
      <c r="B421" s="315" t="s">
        <v>34</v>
      </c>
      <c r="C421" s="315" t="s">
        <v>56</v>
      </c>
      <c r="D421" s="315" t="s">
        <v>463</v>
      </c>
      <c r="E421" s="315" t="s">
        <v>464</v>
      </c>
      <c r="F421" s="315" t="s">
        <v>465</v>
      </c>
      <c r="G421" s="355">
        <v>6</v>
      </c>
      <c r="H421" s="315" t="s">
        <v>42</v>
      </c>
      <c r="I421" s="329">
        <v>1</v>
      </c>
      <c r="J421" s="329">
        <v>13.5</v>
      </c>
      <c r="K421" s="330">
        <v>4.5</v>
      </c>
      <c r="L421" s="338">
        <f t="shared" si="75"/>
        <v>7.5</v>
      </c>
      <c r="M421" s="339">
        <f t="shared" si="76"/>
        <v>2.5</v>
      </c>
      <c r="N421" s="310">
        <v>0</v>
      </c>
      <c r="O421" s="333">
        <v>0</v>
      </c>
      <c r="P421" s="334">
        <v>0</v>
      </c>
      <c r="Q421" s="552">
        <v>60</v>
      </c>
      <c r="R421" s="543">
        <v>1</v>
      </c>
      <c r="S421" s="544">
        <v>3</v>
      </c>
      <c r="T421" s="356">
        <f t="shared" si="77"/>
        <v>27</v>
      </c>
      <c r="U421" s="336">
        <f t="shared" si="78"/>
        <v>0</v>
      </c>
      <c r="V421" s="334">
        <f t="shared" si="79"/>
        <v>27</v>
      </c>
      <c r="W421" s="357">
        <f t="shared" si="80"/>
        <v>27</v>
      </c>
      <c r="Z421" s="53"/>
    </row>
    <row r="422" spans="1:26" outlineLevel="2">
      <c r="A422" s="354" t="s">
        <v>458</v>
      </c>
      <c r="B422" s="315" t="s">
        <v>34</v>
      </c>
      <c r="C422" s="315" t="s">
        <v>22</v>
      </c>
      <c r="D422" s="315" t="s">
        <v>466</v>
      </c>
      <c r="E422" s="315" t="s">
        <v>467</v>
      </c>
      <c r="F422" s="315" t="s">
        <v>468</v>
      </c>
      <c r="G422" s="355">
        <v>6</v>
      </c>
      <c r="H422" s="315" t="s">
        <v>13</v>
      </c>
      <c r="I422" s="329">
        <v>1</v>
      </c>
      <c r="J422" s="329">
        <v>9</v>
      </c>
      <c r="K422" s="330">
        <v>9</v>
      </c>
      <c r="L422" s="338">
        <f t="shared" si="75"/>
        <v>5</v>
      </c>
      <c r="M422" s="339">
        <f t="shared" si="76"/>
        <v>5</v>
      </c>
      <c r="N422" s="746">
        <v>60</v>
      </c>
      <c r="O422" s="543">
        <v>1</v>
      </c>
      <c r="P422" s="745">
        <v>3</v>
      </c>
      <c r="Q422" s="310">
        <v>0</v>
      </c>
      <c r="R422" s="333">
        <v>0</v>
      </c>
      <c r="S422" s="334">
        <v>0</v>
      </c>
      <c r="T422" s="356">
        <f t="shared" si="77"/>
        <v>36</v>
      </c>
      <c r="U422" s="336">
        <f t="shared" si="78"/>
        <v>36</v>
      </c>
      <c r="V422" s="334">
        <f t="shared" si="79"/>
        <v>0</v>
      </c>
      <c r="W422" s="357">
        <f t="shared" si="80"/>
        <v>36</v>
      </c>
    </row>
    <row r="423" spans="1:26" outlineLevel="2">
      <c r="A423" s="354" t="s">
        <v>458</v>
      </c>
      <c r="B423" s="315" t="s">
        <v>34</v>
      </c>
      <c r="C423" s="315" t="s">
        <v>38</v>
      </c>
      <c r="D423" s="315" t="s">
        <v>469</v>
      </c>
      <c r="E423" s="315" t="s">
        <v>470</v>
      </c>
      <c r="F423" s="315" t="s">
        <v>471</v>
      </c>
      <c r="G423" s="355">
        <v>6</v>
      </c>
      <c r="H423" s="315" t="s">
        <v>13</v>
      </c>
      <c r="I423" s="329">
        <v>1</v>
      </c>
      <c r="J423" s="329">
        <v>13.5</v>
      </c>
      <c r="K423" s="330">
        <v>4.5</v>
      </c>
      <c r="L423" s="338">
        <f t="shared" si="75"/>
        <v>7.5</v>
      </c>
      <c r="M423" s="339">
        <f t="shared" si="76"/>
        <v>2.5</v>
      </c>
      <c r="N423" s="310">
        <v>0</v>
      </c>
      <c r="O423" s="333">
        <v>0</v>
      </c>
      <c r="P423" s="334">
        <v>0</v>
      </c>
      <c r="Q423" s="746">
        <v>60</v>
      </c>
      <c r="R423" s="543">
        <v>1</v>
      </c>
      <c r="S423" s="745">
        <v>3</v>
      </c>
      <c r="T423" s="356">
        <f t="shared" si="77"/>
        <v>27</v>
      </c>
      <c r="U423" s="336">
        <f t="shared" si="78"/>
        <v>0</v>
      </c>
      <c r="V423" s="334">
        <f t="shared" si="79"/>
        <v>27</v>
      </c>
      <c r="W423" s="357">
        <f t="shared" si="80"/>
        <v>27</v>
      </c>
    </row>
    <row r="424" spans="1:26" outlineLevel="2">
      <c r="A424" s="354" t="s">
        <v>458</v>
      </c>
      <c r="B424" s="315" t="s">
        <v>34</v>
      </c>
      <c r="C424" s="315" t="s">
        <v>38</v>
      </c>
      <c r="D424" s="315" t="s">
        <v>472</v>
      </c>
      <c r="E424" s="315" t="s">
        <v>473</v>
      </c>
      <c r="F424" s="315" t="s">
        <v>474</v>
      </c>
      <c r="G424" s="355">
        <v>6</v>
      </c>
      <c r="H424" s="315" t="s">
        <v>13</v>
      </c>
      <c r="I424" s="329">
        <v>1</v>
      </c>
      <c r="J424" s="329">
        <v>0</v>
      </c>
      <c r="K424" s="330">
        <v>18</v>
      </c>
      <c r="L424" s="338">
        <f t="shared" si="75"/>
        <v>0</v>
      </c>
      <c r="M424" s="339">
        <f t="shared" si="76"/>
        <v>10</v>
      </c>
      <c r="N424" s="310">
        <v>0</v>
      </c>
      <c r="O424" s="333">
        <v>0</v>
      </c>
      <c r="P424" s="334">
        <v>0</v>
      </c>
      <c r="Q424" s="746">
        <v>60</v>
      </c>
      <c r="R424" s="543">
        <v>1</v>
      </c>
      <c r="S424" s="745">
        <v>3</v>
      </c>
      <c r="T424" s="356">
        <f t="shared" si="77"/>
        <v>54</v>
      </c>
      <c r="U424" s="336">
        <f t="shared" si="78"/>
        <v>0</v>
      </c>
      <c r="V424" s="334">
        <f t="shared" si="79"/>
        <v>54</v>
      </c>
      <c r="W424" s="357">
        <f t="shared" si="80"/>
        <v>54</v>
      </c>
    </row>
    <row r="425" spans="1:26" outlineLevel="2">
      <c r="A425" s="326" t="s">
        <v>458</v>
      </c>
      <c r="B425" s="315" t="s">
        <v>34</v>
      </c>
      <c r="C425" s="315" t="s">
        <v>8</v>
      </c>
      <c r="D425" s="315" t="s">
        <v>69</v>
      </c>
      <c r="E425" s="315" t="s">
        <v>5</v>
      </c>
      <c r="F425" s="315" t="s">
        <v>6</v>
      </c>
      <c r="G425" s="355">
        <v>18</v>
      </c>
      <c r="H425" s="315" t="s">
        <v>7</v>
      </c>
      <c r="I425" s="329">
        <v>1</v>
      </c>
      <c r="J425" s="329">
        <f>$Y$33</f>
        <v>1.3149999999999999</v>
      </c>
      <c r="K425" s="330">
        <v>0</v>
      </c>
      <c r="L425" s="338">
        <f t="shared" si="75"/>
        <v>0.2435185185185185</v>
      </c>
      <c r="M425" s="339">
        <f t="shared" si="76"/>
        <v>0</v>
      </c>
      <c r="N425" s="552">
        <v>0</v>
      </c>
      <c r="O425" s="545">
        <f>N425</f>
        <v>0</v>
      </c>
      <c r="P425" s="544">
        <v>0</v>
      </c>
      <c r="Q425" s="552">
        <v>1</v>
      </c>
      <c r="R425" s="545">
        <f>Q425</f>
        <v>1</v>
      </c>
      <c r="S425" s="544">
        <v>0</v>
      </c>
      <c r="T425" s="356">
        <f t="shared" si="77"/>
        <v>1.3149999999999999</v>
      </c>
      <c r="U425" s="336">
        <f t="shared" si="78"/>
        <v>0</v>
      </c>
      <c r="V425" s="334">
        <f t="shared" si="79"/>
        <v>1.3149999999999999</v>
      </c>
      <c r="W425" s="357">
        <f t="shared" si="80"/>
        <v>1.3149999999999999</v>
      </c>
    </row>
    <row r="426" spans="1:26" outlineLevel="2">
      <c r="A426" s="326" t="s">
        <v>458</v>
      </c>
      <c r="B426" s="315" t="s">
        <v>34</v>
      </c>
      <c r="C426" s="315" t="s">
        <v>8</v>
      </c>
      <c r="D426" s="361" t="s">
        <v>692</v>
      </c>
      <c r="E426" s="315" t="s">
        <v>625</v>
      </c>
      <c r="F426" s="315" t="s">
        <v>655</v>
      </c>
      <c r="G426" s="355">
        <v>6</v>
      </c>
      <c r="H426" s="315" t="s">
        <v>96</v>
      </c>
      <c r="I426" s="329">
        <v>1</v>
      </c>
      <c r="J426" s="329">
        <f>(4.5+$Y$34)*I426</f>
        <v>9</v>
      </c>
      <c r="K426" s="330">
        <v>9</v>
      </c>
      <c r="L426" s="338">
        <f t="shared" si="75"/>
        <v>5</v>
      </c>
      <c r="M426" s="339">
        <f t="shared" si="76"/>
        <v>5</v>
      </c>
      <c r="N426" s="310">
        <v>0</v>
      </c>
      <c r="O426" s="333">
        <v>0</v>
      </c>
      <c r="P426" s="334">
        <v>0</v>
      </c>
      <c r="Q426" s="552">
        <v>20</v>
      </c>
      <c r="R426" s="543">
        <v>1</v>
      </c>
      <c r="S426" s="544">
        <v>1</v>
      </c>
      <c r="T426" s="356">
        <f t="shared" si="77"/>
        <v>18</v>
      </c>
      <c r="U426" s="336">
        <f t="shared" si="78"/>
        <v>0</v>
      </c>
      <c r="V426" s="334">
        <f t="shared" si="79"/>
        <v>18</v>
      </c>
      <c r="W426" s="357">
        <f t="shared" si="80"/>
        <v>18</v>
      </c>
    </row>
    <row r="427" spans="1:26" outlineLevel="2">
      <c r="A427" s="354" t="s">
        <v>458</v>
      </c>
      <c r="B427" s="315" t="s">
        <v>34</v>
      </c>
      <c r="C427" s="315" t="s">
        <v>8</v>
      </c>
      <c r="D427" s="315" t="s">
        <v>29</v>
      </c>
      <c r="E427" s="315" t="s">
        <v>30</v>
      </c>
      <c r="F427" s="315" t="s">
        <v>31</v>
      </c>
      <c r="G427" s="355">
        <v>12</v>
      </c>
      <c r="H427" s="315" t="s">
        <v>32</v>
      </c>
      <c r="I427" s="329">
        <v>1</v>
      </c>
      <c r="J427" s="329">
        <f>$Y$31</f>
        <v>0.1</v>
      </c>
      <c r="K427" s="330">
        <v>0</v>
      </c>
      <c r="L427" s="338">
        <f t="shared" si="75"/>
        <v>2.7777777777777776E-2</v>
      </c>
      <c r="M427" s="339">
        <f t="shared" si="76"/>
        <v>0</v>
      </c>
      <c r="N427" s="552">
        <v>3</v>
      </c>
      <c r="O427" s="543">
        <f>N427</f>
        <v>3</v>
      </c>
      <c r="P427" s="544">
        <v>0</v>
      </c>
      <c r="Q427" s="552">
        <v>2</v>
      </c>
      <c r="R427" s="543">
        <f>Q427</f>
        <v>2</v>
      </c>
      <c r="S427" s="544">
        <v>0</v>
      </c>
      <c r="T427" s="356">
        <f t="shared" si="77"/>
        <v>0.5</v>
      </c>
      <c r="U427" s="336">
        <f t="shared" si="78"/>
        <v>0.30000000000000004</v>
      </c>
      <c r="V427" s="334">
        <f t="shared" si="79"/>
        <v>0.2</v>
      </c>
      <c r="W427" s="357">
        <f t="shared" si="80"/>
        <v>0.5</v>
      </c>
    </row>
    <row r="428" spans="1:26" outlineLevel="1">
      <c r="A428" s="354"/>
      <c r="B428" s="662" t="s">
        <v>1056</v>
      </c>
      <c r="C428" s="315"/>
      <c r="D428" s="315"/>
      <c r="E428" s="315"/>
      <c r="F428" s="315"/>
      <c r="G428" s="355"/>
      <c r="H428" s="315"/>
      <c r="I428" s="329"/>
      <c r="J428" s="329"/>
      <c r="K428" s="330"/>
      <c r="L428" s="338"/>
      <c r="M428" s="339"/>
      <c r="N428" s="552"/>
      <c r="O428" s="543"/>
      <c r="P428" s="544"/>
      <c r="Q428" s="552"/>
      <c r="R428" s="543"/>
      <c r="S428" s="544"/>
      <c r="T428" s="356"/>
      <c r="U428" s="336"/>
      <c r="V428" s="334"/>
      <c r="W428" s="357">
        <f>SUBTOTAL(9,W420:W427)</f>
        <v>165.61482000000001</v>
      </c>
    </row>
    <row r="429" spans="1:26" outlineLevel="2">
      <c r="A429" s="354" t="s">
        <v>458</v>
      </c>
      <c r="B429" s="315" t="s">
        <v>80</v>
      </c>
      <c r="C429" s="315" t="s">
        <v>43</v>
      </c>
      <c r="D429" s="315" t="s">
        <v>218</v>
      </c>
      <c r="E429" s="315" t="s">
        <v>219</v>
      </c>
      <c r="F429" s="315" t="s">
        <v>220</v>
      </c>
      <c r="G429" s="355">
        <v>6</v>
      </c>
      <c r="H429" s="315" t="s">
        <v>221</v>
      </c>
      <c r="I429" s="329">
        <v>0.375</v>
      </c>
      <c r="J429" s="329">
        <f>I429*13.5</f>
        <v>5.0625</v>
      </c>
      <c r="K429" s="330">
        <f>I429*4.5</f>
        <v>1.6875</v>
      </c>
      <c r="L429" s="338">
        <f t="shared" si="75"/>
        <v>2.8125</v>
      </c>
      <c r="M429" s="339">
        <f t="shared" si="76"/>
        <v>0.9375</v>
      </c>
      <c r="N429" s="552">
        <v>40</v>
      </c>
      <c r="O429" s="548">
        <v>0.5</v>
      </c>
      <c r="P429" s="544">
        <v>2</v>
      </c>
      <c r="Q429" s="552">
        <v>5</v>
      </c>
      <c r="R429" s="543">
        <v>0.17</v>
      </c>
      <c r="S429" s="544">
        <v>0.25</v>
      </c>
      <c r="T429" s="356">
        <f t="shared" si="77"/>
        <v>7.1887500000000006</v>
      </c>
      <c r="U429" s="336">
        <f t="shared" si="78"/>
        <v>5.90625</v>
      </c>
      <c r="V429" s="334">
        <f t="shared" si="79"/>
        <v>1.2825000000000002</v>
      </c>
      <c r="W429" s="357">
        <f t="shared" si="80"/>
        <v>7.1887500000000006</v>
      </c>
    </row>
    <row r="430" spans="1:26" outlineLevel="2">
      <c r="A430" s="354" t="s">
        <v>458</v>
      </c>
      <c r="B430" s="315" t="s">
        <v>80</v>
      </c>
      <c r="C430" s="315" t="s">
        <v>8</v>
      </c>
      <c r="D430" s="315" t="s">
        <v>459</v>
      </c>
      <c r="E430" s="315" t="s">
        <v>478</v>
      </c>
      <c r="F430" s="315" t="s">
        <v>479</v>
      </c>
      <c r="G430" s="355">
        <v>6</v>
      </c>
      <c r="H430" s="315" t="s">
        <v>32</v>
      </c>
      <c r="I430" s="329">
        <v>0.33329999999999999</v>
      </c>
      <c r="J430" s="329">
        <f>(4.5+$Y$34)*I430</f>
        <v>2.9996999999999998</v>
      </c>
      <c r="K430" s="330">
        <f>9*I430</f>
        <v>2.9996999999999998</v>
      </c>
      <c r="L430" s="338">
        <f t="shared" si="75"/>
        <v>1.6665000000000001</v>
      </c>
      <c r="M430" s="339">
        <f t="shared" si="76"/>
        <v>1.6665000000000001</v>
      </c>
      <c r="N430" s="310">
        <v>0</v>
      </c>
      <c r="O430" s="333">
        <v>0</v>
      </c>
      <c r="P430" s="334">
        <v>0</v>
      </c>
      <c r="Q430" s="552">
        <v>8</v>
      </c>
      <c r="R430" s="543">
        <v>0.2</v>
      </c>
      <c r="S430" s="544">
        <v>0.4</v>
      </c>
      <c r="T430" s="356">
        <f t="shared" si="77"/>
        <v>1.79982</v>
      </c>
      <c r="U430" s="336">
        <f t="shared" si="78"/>
        <v>0</v>
      </c>
      <c r="V430" s="334">
        <f t="shared" si="79"/>
        <v>1.79982</v>
      </c>
      <c r="W430" s="357">
        <f t="shared" si="80"/>
        <v>1.79982</v>
      </c>
    </row>
    <row r="431" spans="1:26" outlineLevel="1">
      <c r="A431" s="354"/>
      <c r="B431" s="662" t="s">
        <v>1061</v>
      </c>
      <c r="C431" s="315"/>
      <c r="D431" s="315"/>
      <c r="E431" s="315"/>
      <c r="F431" s="315"/>
      <c r="G431" s="355"/>
      <c r="H431" s="315"/>
      <c r="I431" s="329"/>
      <c r="J431" s="329"/>
      <c r="K431" s="330"/>
      <c r="L431" s="338"/>
      <c r="M431" s="339"/>
      <c r="N431" s="310"/>
      <c r="O431" s="333"/>
      <c r="P431" s="334"/>
      <c r="Q431" s="552"/>
      <c r="R431" s="543"/>
      <c r="S431" s="544"/>
      <c r="T431" s="356"/>
      <c r="U431" s="336"/>
      <c r="V431" s="334"/>
      <c r="W431" s="357">
        <f>SUBTOTAL(9,W429:W430)</f>
        <v>8.9885700000000011</v>
      </c>
    </row>
    <row r="432" spans="1:26" outlineLevel="2">
      <c r="A432" s="354" t="s">
        <v>458</v>
      </c>
      <c r="B432" s="315" t="s">
        <v>3</v>
      </c>
      <c r="C432" s="315" t="s">
        <v>43</v>
      </c>
      <c r="D432" s="315" t="s">
        <v>218</v>
      </c>
      <c r="E432" s="315" t="s">
        <v>219</v>
      </c>
      <c r="F432" s="315" t="s">
        <v>220</v>
      </c>
      <c r="G432" s="355">
        <v>6</v>
      </c>
      <c r="H432" s="315" t="s">
        <v>221</v>
      </c>
      <c r="I432" s="329">
        <v>0.375</v>
      </c>
      <c r="J432" s="329">
        <f>I432*13.5</f>
        <v>5.0625</v>
      </c>
      <c r="K432" s="330">
        <f>I432*4.5</f>
        <v>1.6875</v>
      </c>
      <c r="L432" s="338">
        <f t="shared" si="75"/>
        <v>2.8125</v>
      </c>
      <c r="M432" s="339">
        <f t="shared" si="76"/>
        <v>0.9375</v>
      </c>
      <c r="N432" s="677">
        <v>80</v>
      </c>
      <c r="O432" s="563">
        <v>1.5</v>
      </c>
      <c r="P432" s="674">
        <v>4</v>
      </c>
      <c r="Q432" s="552">
        <v>5</v>
      </c>
      <c r="R432" s="543">
        <v>0.33</v>
      </c>
      <c r="S432" s="561">
        <v>0.25</v>
      </c>
      <c r="T432" s="356">
        <f t="shared" si="77"/>
        <v>16.436250000000001</v>
      </c>
      <c r="U432" s="336">
        <f t="shared" si="78"/>
        <v>14.34375</v>
      </c>
      <c r="V432" s="334">
        <f t="shared" si="79"/>
        <v>2.0925000000000002</v>
      </c>
      <c r="W432" s="357">
        <f t="shared" si="80"/>
        <v>16.436250000000001</v>
      </c>
    </row>
    <row r="433" spans="1:27" outlineLevel="2">
      <c r="A433" s="354" t="s">
        <v>458</v>
      </c>
      <c r="B433" s="315" t="s">
        <v>3</v>
      </c>
      <c r="C433" s="315" t="s">
        <v>8</v>
      </c>
      <c r="D433" s="315" t="s">
        <v>459</v>
      </c>
      <c r="E433" s="315" t="s">
        <v>478</v>
      </c>
      <c r="F433" s="315" t="s">
        <v>479</v>
      </c>
      <c r="G433" s="355">
        <v>6</v>
      </c>
      <c r="H433" s="315" t="s">
        <v>32</v>
      </c>
      <c r="I433" s="329">
        <v>0.33329999999999999</v>
      </c>
      <c r="J433" s="329">
        <f>(4.5+$Y$34)*I433</f>
        <v>2.9996999999999998</v>
      </c>
      <c r="K433" s="330">
        <f>9*I433</f>
        <v>2.9996999999999998</v>
      </c>
      <c r="L433" s="338">
        <f t="shared" si="75"/>
        <v>1.6665000000000001</v>
      </c>
      <c r="M433" s="339">
        <f t="shared" si="76"/>
        <v>1.6665000000000001</v>
      </c>
      <c r="N433" s="310">
        <v>0</v>
      </c>
      <c r="O433" s="333">
        <v>0</v>
      </c>
      <c r="P433" s="334">
        <v>0</v>
      </c>
      <c r="Q433" s="552">
        <v>8</v>
      </c>
      <c r="R433" s="543">
        <v>0.2</v>
      </c>
      <c r="S433" s="544">
        <v>0.4</v>
      </c>
      <c r="T433" s="356">
        <f t="shared" si="77"/>
        <v>1.79982</v>
      </c>
      <c r="U433" s="336">
        <f t="shared" si="78"/>
        <v>0</v>
      </c>
      <c r="V433" s="334">
        <f t="shared" si="79"/>
        <v>1.79982</v>
      </c>
      <c r="W433" s="357">
        <f t="shared" si="80"/>
        <v>1.79982</v>
      </c>
    </row>
    <row r="434" spans="1:27" outlineLevel="2">
      <c r="A434" s="326" t="s">
        <v>458</v>
      </c>
      <c r="B434" s="315" t="s">
        <v>3</v>
      </c>
      <c r="C434" s="315" t="s">
        <v>8</v>
      </c>
      <c r="D434" s="315" t="s">
        <v>29</v>
      </c>
      <c r="E434" s="315" t="s">
        <v>30</v>
      </c>
      <c r="F434" s="315" t="s">
        <v>31</v>
      </c>
      <c r="G434" s="355">
        <v>12</v>
      </c>
      <c r="H434" s="315" t="s">
        <v>32</v>
      </c>
      <c r="I434" s="329">
        <v>1</v>
      </c>
      <c r="J434" s="329">
        <f>$Y$31</f>
        <v>0.1</v>
      </c>
      <c r="K434" s="330">
        <v>0</v>
      </c>
      <c r="L434" s="338">
        <f t="shared" si="75"/>
        <v>2.7777777777777776E-2</v>
      </c>
      <c r="M434" s="339">
        <f t="shared" si="76"/>
        <v>0</v>
      </c>
      <c r="N434" s="310">
        <v>0</v>
      </c>
      <c r="O434" s="333">
        <f>N434</f>
        <v>0</v>
      </c>
      <c r="P434" s="334">
        <v>0</v>
      </c>
      <c r="Q434" s="552">
        <v>1</v>
      </c>
      <c r="R434" s="543">
        <f>Q434</f>
        <v>1</v>
      </c>
      <c r="S434" s="544">
        <v>0</v>
      </c>
      <c r="T434" s="609">
        <f t="shared" si="77"/>
        <v>0.1</v>
      </c>
      <c r="U434" s="610">
        <f t="shared" si="78"/>
        <v>0</v>
      </c>
      <c r="V434" s="544">
        <f t="shared" si="79"/>
        <v>0.1</v>
      </c>
      <c r="W434" s="357">
        <f t="shared" si="80"/>
        <v>0.1</v>
      </c>
      <c r="Z434" s="53"/>
    </row>
    <row r="435" spans="1:27" outlineLevel="1">
      <c r="A435" s="326"/>
      <c r="B435" s="662" t="s">
        <v>1062</v>
      </c>
      <c r="C435" s="315"/>
      <c r="D435" s="315"/>
      <c r="E435" s="315"/>
      <c r="F435" s="315"/>
      <c r="G435" s="355"/>
      <c r="H435" s="315"/>
      <c r="I435" s="329"/>
      <c r="J435" s="329"/>
      <c r="K435" s="330"/>
      <c r="L435" s="338"/>
      <c r="M435" s="339"/>
      <c r="N435" s="310"/>
      <c r="O435" s="333"/>
      <c r="P435" s="334"/>
      <c r="Q435" s="552"/>
      <c r="R435" s="543"/>
      <c r="S435" s="544"/>
      <c r="T435" s="609"/>
      <c r="U435" s="610"/>
      <c r="V435" s="544"/>
      <c r="W435" s="357">
        <f>SUBTOTAL(9,W432:W434)</f>
        <v>18.336070000000003</v>
      </c>
      <c r="Z435" s="53"/>
    </row>
    <row r="436" spans="1:27" outlineLevel="2">
      <c r="A436" s="354" t="s">
        <v>458</v>
      </c>
      <c r="B436" s="315" t="s">
        <v>70</v>
      </c>
      <c r="C436" s="315" t="s">
        <v>14</v>
      </c>
      <c r="D436" s="315" t="s">
        <v>475</v>
      </c>
      <c r="E436" s="315" t="s">
        <v>464</v>
      </c>
      <c r="F436" s="315" t="s">
        <v>476</v>
      </c>
      <c r="G436" s="355">
        <v>5</v>
      </c>
      <c r="H436" s="315" t="s">
        <v>144</v>
      </c>
      <c r="I436" s="329">
        <v>1</v>
      </c>
      <c r="J436" s="329">
        <v>6.75</v>
      </c>
      <c r="K436" s="330">
        <v>6.75</v>
      </c>
      <c r="L436" s="338">
        <f t="shared" si="75"/>
        <v>4.5</v>
      </c>
      <c r="M436" s="339">
        <f t="shared" si="76"/>
        <v>4.5</v>
      </c>
      <c r="N436" s="310">
        <v>0</v>
      </c>
      <c r="O436" s="333">
        <v>0</v>
      </c>
      <c r="P436" s="334">
        <v>0</v>
      </c>
      <c r="Q436" s="552">
        <v>24</v>
      </c>
      <c r="R436" s="543">
        <v>1</v>
      </c>
      <c r="S436" s="544">
        <v>2</v>
      </c>
      <c r="T436" s="356">
        <f t="shared" si="77"/>
        <v>20.25</v>
      </c>
      <c r="U436" s="336">
        <f t="shared" si="78"/>
        <v>0</v>
      </c>
      <c r="V436" s="334">
        <f t="shared" si="79"/>
        <v>20.25</v>
      </c>
      <c r="W436" s="357">
        <f t="shared" si="80"/>
        <v>20.25</v>
      </c>
      <c r="Z436" s="53"/>
    </row>
    <row r="437" spans="1:27" outlineLevel="2">
      <c r="A437" s="326" t="s">
        <v>458</v>
      </c>
      <c r="B437" s="315" t="s">
        <v>70</v>
      </c>
      <c r="C437" s="361" t="s">
        <v>18</v>
      </c>
      <c r="D437" s="361" t="s">
        <v>604</v>
      </c>
      <c r="E437" s="315" t="s">
        <v>602</v>
      </c>
      <c r="F437" s="315" t="s">
        <v>603</v>
      </c>
      <c r="G437" s="355">
        <v>5</v>
      </c>
      <c r="H437" s="315" t="s">
        <v>28</v>
      </c>
      <c r="I437" s="329">
        <v>0.25</v>
      </c>
      <c r="J437" s="537">
        <f>(4.5+$Y$34)*I437</f>
        <v>2.25</v>
      </c>
      <c r="K437" s="330">
        <f>4.5*I437</f>
        <v>1.125</v>
      </c>
      <c r="L437" s="338">
        <f t="shared" si="75"/>
        <v>1.5</v>
      </c>
      <c r="M437" s="339">
        <f t="shared" si="76"/>
        <v>0.75</v>
      </c>
      <c r="N437" s="552">
        <v>12</v>
      </c>
      <c r="O437" s="543">
        <v>1</v>
      </c>
      <c r="P437" s="544">
        <v>1</v>
      </c>
      <c r="Q437" s="310">
        <v>0</v>
      </c>
      <c r="R437" s="333">
        <f>Q437</f>
        <v>0</v>
      </c>
      <c r="S437" s="334">
        <v>0</v>
      </c>
      <c r="T437" s="356">
        <f t="shared" si="77"/>
        <v>3.375</v>
      </c>
      <c r="U437" s="336">
        <f t="shared" si="78"/>
        <v>3.375</v>
      </c>
      <c r="V437" s="334">
        <f t="shared" si="79"/>
        <v>0</v>
      </c>
      <c r="W437" s="357">
        <f t="shared" si="80"/>
        <v>3.375</v>
      </c>
      <c r="Z437" s="53"/>
    </row>
    <row r="438" spans="1:27" outlineLevel="2">
      <c r="A438" s="326" t="s">
        <v>458</v>
      </c>
      <c r="B438" s="315" t="s">
        <v>70</v>
      </c>
      <c r="C438" s="315" t="s">
        <v>18</v>
      </c>
      <c r="D438" s="315" t="s">
        <v>29</v>
      </c>
      <c r="E438" s="315" t="s">
        <v>30</v>
      </c>
      <c r="F438" s="315" t="s">
        <v>31</v>
      </c>
      <c r="G438" s="355">
        <v>10</v>
      </c>
      <c r="H438" s="315" t="s">
        <v>32</v>
      </c>
      <c r="I438" s="329">
        <v>1</v>
      </c>
      <c r="J438" s="329">
        <f>$Y$31</f>
        <v>0.1</v>
      </c>
      <c r="K438" s="330">
        <v>0</v>
      </c>
      <c r="L438" s="338">
        <f t="shared" si="75"/>
        <v>3.3333333333333333E-2</v>
      </c>
      <c r="M438" s="339">
        <f t="shared" si="76"/>
        <v>0</v>
      </c>
      <c r="N438" s="552">
        <v>0</v>
      </c>
      <c r="O438" s="543">
        <f>N438</f>
        <v>0</v>
      </c>
      <c r="P438" s="544">
        <v>0</v>
      </c>
      <c r="Q438" s="552">
        <v>2</v>
      </c>
      <c r="R438" s="543">
        <f>Q438</f>
        <v>2</v>
      </c>
      <c r="S438" s="544">
        <v>0</v>
      </c>
      <c r="T438" s="356">
        <f t="shared" si="77"/>
        <v>0.2</v>
      </c>
      <c r="U438" s="336">
        <f t="shared" si="78"/>
        <v>0</v>
      </c>
      <c r="V438" s="334">
        <f t="shared" si="79"/>
        <v>0.2</v>
      </c>
      <c r="W438" s="357">
        <f t="shared" si="80"/>
        <v>0.2</v>
      </c>
    </row>
    <row r="439" spans="1:27" outlineLevel="1">
      <c r="A439" s="326"/>
      <c r="B439" s="662" t="s">
        <v>1058</v>
      </c>
      <c r="C439" s="315"/>
      <c r="D439" s="315"/>
      <c r="E439" s="315"/>
      <c r="F439" s="315"/>
      <c r="G439" s="355"/>
      <c r="H439" s="315"/>
      <c r="I439" s="329"/>
      <c r="J439" s="329"/>
      <c r="K439" s="330"/>
      <c r="L439" s="338"/>
      <c r="M439" s="339"/>
      <c r="N439" s="552"/>
      <c r="O439" s="543"/>
      <c r="P439" s="544"/>
      <c r="Q439" s="552"/>
      <c r="R439" s="543"/>
      <c r="S439" s="544"/>
      <c r="T439" s="356"/>
      <c r="U439" s="336"/>
      <c r="V439" s="334"/>
      <c r="W439" s="357">
        <f>SUBTOTAL(9,W436:W438)</f>
        <v>23.824999999999999</v>
      </c>
    </row>
    <row r="440" spans="1:27" outlineLevel="2">
      <c r="A440" s="326" t="s">
        <v>542</v>
      </c>
      <c r="B440" s="315" t="s">
        <v>9</v>
      </c>
      <c r="C440" s="315" t="s">
        <v>43</v>
      </c>
      <c r="D440" s="315" t="s">
        <v>326</v>
      </c>
      <c r="E440" s="315" t="s">
        <v>327</v>
      </c>
      <c r="F440" s="315" t="s">
        <v>328</v>
      </c>
      <c r="G440" s="355">
        <v>6</v>
      </c>
      <c r="H440" s="315" t="s">
        <v>42</v>
      </c>
      <c r="I440" s="329">
        <v>1</v>
      </c>
      <c r="J440" s="329">
        <v>15.75</v>
      </c>
      <c r="K440" s="330">
        <v>2.25</v>
      </c>
      <c r="L440" s="338">
        <f t="shared" ref="L440:L458" si="81">J440*10/3/G440</f>
        <v>8.75</v>
      </c>
      <c r="M440" s="339">
        <f t="shared" ref="M440:M458" si="82">K440*10/3/G440</f>
        <v>1.25</v>
      </c>
      <c r="N440" s="552">
        <v>100</v>
      </c>
      <c r="O440" s="548">
        <v>1.5</v>
      </c>
      <c r="P440" s="544">
        <v>5</v>
      </c>
      <c r="Q440" s="552">
        <v>40</v>
      </c>
      <c r="R440" s="543">
        <v>1</v>
      </c>
      <c r="S440" s="544">
        <v>2</v>
      </c>
      <c r="T440" s="356">
        <f t="shared" ref="T440:T458" si="83">J440*(O440+R440)+K440*(P440+S440)</f>
        <v>55.125</v>
      </c>
      <c r="U440" s="336">
        <f t="shared" ref="U440:U458" si="84">J440*O440+K440*P440</f>
        <v>34.875</v>
      </c>
      <c r="V440" s="334">
        <f t="shared" ref="V440:V458" si="85">J440*R440+K440*S440</f>
        <v>20.25</v>
      </c>
      <c r="W440" s="357">
        <f t="shared" ref="W440:W458" si="86">T440</f>
        <v>55.125</v>
      </c>
    </row>
    <row r="441" spans="1:27" outlineLevel="2">
      <c r="A441" s="326" t="s">
        <v>542</v>
      </c>
      <c r="B441" s="315" t="s">
        <v>9</v>
      </c>
      <c r="C441" s="315" t="s">
        <v>43</v>
      </c>
      <c r="D441" s="315" t="s">
        <v>326</v>
      </c>
      <c r="E441" s="315" t="s">
        <v>327</v>
      </c>
      <c r="F441" s="540" t="s">
        <v>540</v>
      </c>
      <c r="G441" s="355">
        <v>6</v>
      </c>
      <c r="H441" s="315" t="s">
        <v>42</v>
      </c>
      <c r="I441" s="329">
        <v>1</v>
      </c>
      <c r="J441" s="329">
        <v>0</v>
      </c>
      <c r="K441" s="330">
        <v>2.25</v>
      </c>
      <c r="L441" s="338">
        <f t="shared" si="81"/>
        <v>0</v>
      </c>
      <c r="M441" s="339">
        <f t="shared" si="82"/>
        <v>1.25</v>
      </c>
      <c r="N441" s="614">
        <v>20</v>
      </c>
      <c r="O441" s="543">
        <v>0</v>
      </c>
      <c r="P441" s="550">
        <v>2</v>
      </c>
      <c r="Q441" s="552">
        <v>0</v>
      </c>
      <c r="R441" s="543">
        <v>0</v>
      </c>
      <c r="S441" s="544">
        <v>0</v>
      </c>
      <c r="T441" s="356">
        <f t="shared" si="83"/>
        <v>4.5</v>
      </c>
      <c r="U441" s="336">
        <f t="shared" si="84"/>
        <v>4.5</v>
      </c>
      <c r="V441" s="334">
        <f t="shared" si="85"/>
        <v>0</v>
      </c>
      <c r="W441" s="357">
        <f t="shared" si="86"/>
        <v>4.5</v>
      </c>
      <c r="Z441" s="53"/>
    </row>
    <row r="442" spans="1:27" outlineLevel="2">
      <c r="A442" s="326" t="s">
        <v>542</v>
      </c>
      <c r="B442" s="315" t="s">
        <v>9</v>
      </c>
      <c r="C442" s="315" t="s">
        <v>14</v>
      </c>
      <c r="D442" s="315" t="s">
        <v>329</v>
      </c>
      <c r="E442" s="315" t="s">
        <v>330</v>
      </c>
      <c r="F442" s="315" t="s">
        <v>331</v>
      </c>
      <c r="G442" s="355">
        <v>6</v>
      </c>
      <c r="H442" s="315" t="s">
        <v>42</v>
      </c>
      <c r="I442" s="329">
        <v>1</v>
      </c>
      <c r="J442" s="329">
        <v>15.75</v>
      </c>
      <c r="K442" s="330">
        <v>2.25</v>
      </c>
      <c r="L442" s="338">
        <f t="shared" si="81"/>
        <v>8.75</v>
      </c>
      <c r="M442" s="339">
        <f t="shared" si="82"/>
        <v>1.25</v>
      </c>
      <c r="N442" s="552">
        <v>30</v>
      </c>
      <c r="O442" s="543">
        <v>0.8</v>
      </c>
      <c r="P442" s="544">
        <v>1.5</v>
      </c>
      <c r="Q442" s="559">
        <v>60</v>
      </c>
      <c r="R442" s="563">
        <v>1</v>
      </c>
      <c r="S442" s="544">
        <v>3</v>
      </c>
      <c r="T442" s="356">
        <f t="shared" si="83"/>
        <v>38.475000000000001</v>
      </c>
      <c r="U442" s="336">
        <f t="shared" si="84"/>
        <v>15.975000000000001</v>
      </c>
      <c r="V442" s="334">
        <f t="shared" si="85"/>
        <v>22.5</v>
      </c>
      <c r="W442" s="357">
        <f t="shared" si="86"/>
        <v>38.475000000000001</v>
      </c>
      <c r="Z442" s="53"/>
    </row>
    <row r="443" spans="1:27" outlineLevel="2">
      <c r="A443" s="326" t="s">
        <v>542</v>
      </c>
      <c r="B443" s="315" t="s">
        <v>9</v>
      </c>
      <c r="C443" s="315" t="s">
        <v>8</v>
      </c>
      <c r="D443" s="315" t="s">
        <v>23</v>
      </c>
      <c r="E443" s="315" t="s">
        <v>5</v>
      </c>
      <c r="F443" s="315" t="s">
        <v>6</v>
      </c>
      <c r="G443" s="355">
        <v>24</v>
      </c>
      <c r="H443" s="315" t="s">
        <v>7</v>
      </c>
      <c r="I443" s="329">
        <v>1</v>
      </c>
      <c r="J443" s="329">
        <f>$Y$33</f>
        <v>1.3149999999999999</v>
      </c>
      <c r="K443" s="330">
        <v>0</v>
      </c>
      <c r="L443" s="338">
        <f t="shared" si="81"/>
        <v>0.18263888888888888</v>
      </c>
      <c r="M443" s="339">
        <f t="shared" si="82"/>
        <v>0</v>
      </c>
      <c r="N443" s="552">
        <v>0</v>
      </c>
      <c r="O443" s="545">
        <f>N443</f>
        <v>0</v>
      </c>
      <c r="P443" s="544">
        <v>0</v>
      </c>
      <c r="Q443" s="552">
        <v>1</v>
      </c>
      <c r="R443" s="545">
        <f>Q443</f>
        <v>1</v>
      </c>
      <c r="S443" s="544">
        <v>0</v>
      </c>
      <c r="T443" s="356">
        <f t="shared" si="83"/>
        <v>1.3149999999999999</v>
      </c>
      <c r="U443" s="336">
        <f t="shared" si="84"/>
        <v>0</v>
      </c>
      <c r="V443" s="334">
        <f t="shared" si="85"/>
        <v>1.3149999999999999</v>
      </c>
      <c r="W443" s="357">
        <f t="shared" si="86"/>
        <v>1.3149999999999999</v>
      </c>
      <c r="Z443" s="53"/>
    </row>
    <row r="444" spans="1:27" outlineLevel="1">
      <c r="A444" s="326"/>
      <c r="B444" s="662" t="s">
        <v>1059</v>
      </c>
      <c r="C444" s="315"/>
      <c r="D444" s="315"/>
      <c r="E444" s="315"/>
      <c r="F444" s="315"/>
      <c r="G444" s="355"/>
      <c r="H444" s="315"/>
      <c r="I444" s="329"/>
      <c r="J444" s="329"/>
      <c r="K444" s="330"/>
      <c r="L444" s="338"/>
      <c r="M444" s="339"/>
      <c r="N444" s="552"/>
      <c r="O444" s="545"/>
      <c r="P444" s="544"/>
      <c r="Q444" s="552"/>
      <c r="R444" s="545"/>
      <c r="S444" s="544"/>
      <c r="T444" s="356"/>
      <c r="U444" s="336"/>
      <c r="V444" s="334"/>
      <c r="W444" s="357">
        <f>SUBTOTAL(9,W440:W443)</f>
        <v>99.414999999999992</v>
      </c>
      <c r="Z444" s="53"/>
    </row>
    <row r="445" spans="1:27" outlineLevel="2">
      <c r="A445" s="326" t="s">
        <v>542</v>
      </c>
      <c r="B445" s="315" t="s">
        <v>75</v>
      </c>
      <c r="C445" s="315" t="s">
        <v>43</v>
      </c>
      <c r="D445" s="315" t="s">
        <v>326</v>
      </c>
      <c r="E445" s="315" t="s">
        <v>327</v>
      </c>
      <c r="F445" s="315" t="s">
        <v>328</v>
      </c>
      <c r="G445" s="355">
        <v>6</v>
      </c>
      <c r="H445" s="315" t="s">
        <v>42</v>
      </c>
      <c r="I445" s="329">
        <v>1</v>
      </c>
      <c r="J445" s="329">
        <v>15.75</v>
      </c>
      <c r="K445" s="330">
        <v>2.25</v>
      </c>
      <c r="L445" s="338">
        <f t="shared" si="81"/>
        <v>8.75</v>
      </c>
      <c r="M445" s="339">
        <f t="shared" si="82"/>
        <v>1.25</v>
      </c>
      <c r="N445" s="677">
        <v>40</v>
      </c>
      <c r="O445" s="563">
        <v>0.5</v>
      </c>
      <c r="P445" s="674">
        <v>2</v>
      </c>
      <c r="Q445" s="559">
        <v>20</v>
      </c>
      <c r="R445" s="543">
        <v>0.25</v>
      </c>
      <c r="S445" s="544">
        <v>1</v>
      </c>
      <c r="T445" s="356">
        <f t="shared" si="83"/>
        <v>18.5625</v>
      </c>
      <c r="U445" s="336">
        <f t="shared" si="84"/>
        <v>12.375</v>
      </c>
      <c r="V445" s="334">
        <f t="shared" si="85"/>
        <v>6.1875</v>
      </c>
      <c r="W445" s="357">
        <f t="shared" si="86"/>
        <v>18.5625</v>
      </c>
      <c r="X445" s="43"/>
      <c r="Y445" s="43"/>
      <c r="Z445" s="174"/>
      <c r="AA445" s="70"/>
    </row>
    <row r="446" spans="1:27" outlineLevel="2">
      <c r="A446" s="326" t="s">
        <v>542</v>
      </c>
      <c r="B446" s="315" t="s">
        <v>75</v>
      </c>
      <c r="C446" s="315" t="s">
        <v>14</v>
      </c>
      <c r="D446" s="315" t="s">
        <v>329</v>
      </c>
      <c r="E446" s="315" t="s">
        <v>330</v>
      </c>
      <c r="F446" s="315" t="s">
        <v>331</v>
      </c>
      <c r="G446" s="355">
        <v>6</v>
      </c>
      <c r="H446" s="315" t="s">
        <v>42</v>
      </c>
      <c r="I446" s="329">
        <v>1</v>
      </c>
      <c r="J446" s="329">
        <v>15.75</v>
      </c>
      <c r="K446" s="330">
        <v>2.25</v>
      </c>
      <c r="L446" s="338">
        <f t="shared" si="81"/>
        <v>8.75</v>
      </c>
      <c r="M446" s="339">
        <f t="shared" si="82"/>
        <v>1.25</v>
      </c>
      <c r="N446" s="552">
        <v>10</v>
      </c>
      <c r="O446" s="543">
        <v>0.4</v>
      </c>
      <c r="P446" s="544">
        <v>0.5</v>
      </c>
      <c r="Q446" s="552">
        <v>30</v>
      </c>
      <c r="R446" s="673">
        <v>1</v>
      </c>
      <c r="S446" s="674">
        <v>2</v>
      </c>
      <c r="T446" s="356">
        <f t="shared" si="83"/>
        <v>27.674999999999997</v>
      </c>
      <c r="U446" s="336">
        <f t="shared" si="84"/>
        <v>7.4250000000000007</v>
      </c>
      <c r="V446" s="334">
        <f t="shared" si="85"/>
        <v>20.25</v>
      </c>
      <c r="W446" s="357">
        <f t="shared" si="86"/>
        <v>27.674999999999997</v>
      </c>
      <c r="X446" s="43"/>
      <c r="Y446" s="43"/>
      <c r="Z446" s="174"/>
      <c r="AA446" s="70"/>
    </row>
    <row r="447" spans="1:27" outlineLevel="1">
      <c r="A447" s="326"/>
      <c r="B447" s="662" t="s">
        <v>1060</v>
      </c>
      <c r="C447" s="315"/>
      <c r="D447" s="315"/>
      <c r="E447" s="315"/>
      <c r="F447" s="315"/>
      <c r="G447" s="355"/>
      <c r="H447" s="315"/>
      <c r="I447" s="329"/>
      <c r="J447" s="329"/>
      <c r="K447" s="330"/>
      <c r="L447" s="338"/>
      <c r="M447" s="339"/>
      <c r="N447" s="552"/>
      <c r="O447" s="543"/>
      <c r="P447" s="544"/>
      <c r="Q447" s="552"/>
      <c r="R447" s="673"/>
      <c r="S447" s="674"/>
      <c r="T447" s="356"/>
      <c r="U447" s="336"/>
      <c r="V447" s="334"/>
      <c r="W447" s="357">
        <f>SUBTOTAL(9,W445:W446)</f>
        <v>46.237499999999997</v>
      </c>
      <c r="X447" s="43"/>
      <c r="Y447" s="43"/>
      <c r="Z447" s="174"/>
      <c r="AA447" s="70"/>
    </row>
    <row r="448" spans="1:27" outlineLevel="2">
      <c r="A448" s="326" t="s">
        <v>542</v>
      </c>
      <c r="B448" s="315" t="s">
        <v>34</v>
      </c>
      <c r="C448" s="315" t="s">
        <v>43</v>
      </c>
      <c r="D448" s="315" t="s">
        <v>332</v>
      </c>
      <c r="E448" s="315" t="s">
        <v>333</v>
      </c>
      <c r="F448" s="315" t="s">
        <v>334</v>
      </c>
      <c r="G448" s="355">
        <v>7.5</v>
      </c>
      <c r="H448" s="315" t="s">
        <v>42</v>
      </c>
      <c r="I448" s="329">
        <v>1</v>
      </c>
      <c r="J448" s="329">
        <v>20.25</v>
      </c>
      <c r="K448" s="330">
        <v>2.25</v>
      </c>
      <c r="L448" s="338">
        <f t="shared" si="81"/>
        <v>9</v>
      </c>
      <c r="M448" s="339">
        <f t="shared" si="82"/>
        <v>1</v>
      </c>
      <c r="N448" s="552">
        <v>80</v>
      </c>
      <c r="O448" s="543">
        <v>1</v>
      </c>
      <c r="P448" s="544">
        <v>4</v>
      </c>
      <c r="Q448" s="310">
        <v>20</v>
      </c>
      <c r="R448" s="543">
        <v>1</v>
      </c>
      <c r="S448" s="544">
        <v>1</v>
      </c>
      <c r="T448" s="356">
        <f t="shared" si="83"/>
        <v>51.75</v>
      </c>
      <c r="U448" s="336">
        <f t="shared" si="84"/>
        <v>29.25</v>
      </c>
      <c r="V448" s="334">
        <f t="shared" si="85"/>
        <v>22.5</v>
      </c>
      <c r="W448" s="357">
        <f t="shared" si="86"/>
        <v>51.75</v>
      </c>
    </row>
    <row r="449" spans="1:23" outlineLevel="2">
      <c r="A449" s="326" t="s">
        <v>542</v>
      </c>
      <c r="B449" s="315" t="s">
        <v>34</v>
      </c>
      <c r="C449" s="315" t="s">
        <v>43</v>
      </c>
      <c r="D449" s="315" t="s">
        <v>332</v>
      </c>
      <c r="E449" s="315" t="s">
        <v>333</v>
      </c>
      <c r="F449" s="540" t="s">
        <v>581</v>
      </c>
      <c r="G449" s="355">
        <v>7.5</v>
      </c>
      <c r="H449" s="315" t="s">
        <v>42</v>
      </c>
      <c r="I449" s="329">
        <v>1</v>
      </c>
      <c r="J449" s="329">
        <v>0</v>
      </c>
      <c r="K449" s="330">
        <v>2.7</v>
      </c>
      <c r="L449" s="338">
        <f t="shared" si="81"/>
        <v>0</v>
      </c>
      <c r="M449" s="339">
        <f t="shared" si="82"/>
        <v>1.2</v>
      </c>
      <c r="N449" s="614">
        <v>10</v>
      </c>
      <c r="O449" s="543">
        <v>0</v>
      </c>
      <c r="P449" s="550">
        <v>1</v>
      </c>
      <c r="Q449" s="310">
        <v>0</v>
      </c>
      <c r="R449" s="543">
        <v>0</v>
      </c>
      <c r="S449" s="544">
        <v>0</v>
      </c>
      <c r="T449" s="356">
        <f t="shared" si="83"/>
        <v>2.7</v>
      </c>
      <c r="U449" s="336">
        <f t="shared" si="84"/>
        <v>2.7</v>
      </c>
      <c r="V449" s="334">
        <f t="shared" si="85"/>
        <v>0</v>
      </c>
      <c r="W449" s="357">
        <f t="shared" si="86"/>
        <v>2.7</v>
      </c>
    </row>
    <row r="450" spans="1:23" outlineLevel="2">
      <c r="A450" s="326" t="s">
        <v>542</v>
      </c>
      <c r="B450" s="315" t="s">
        <v>34</v>
      </c>
      <c r="C450" s="315" t="s">
        <v>8</v>
      </c>
      <c r="D450" s="315" t="s">
        <v>69</v>
      </c>
      <c r="E450" s="315" t="s">
        <v>5</v>
      </c>
      <c r="F450" s="315" t="s">
        <v>6</v>
      </c>
      <c r="G450" s="355">
        <v>18</v>
      </c>
      <c r="H450" s="315" t="s">
        <v>7</v>
      </c>
      <c r="I450" s="329">
        <v>1</v>
      </c>
      <c r="J450" s="329">
        <f>$Y$33</f>
        <v>1.3149999999999999</v>
      </c>
      <c r="K450" s="330">
        <v>0</v>
      </c>
      <c r="L450" s="338">
        <f t="shared" si="81"/>
        <v>0.2435185185185185</v>
      </c>
      <c r="M450" s="339">
        <f t="shared" si="82"/>
        <v>0</v>
      </c>
      <c r="N450" s="552">
        <v>0</v>
      </c>
      <c r="O450" s="545">
        <f>N450</f>
        <v>0</v>
      </c>
      <c r="P450" s="544">
        <v>0</v>
      </c>
      <c r="Q450" s="552">
        <v>1</v>
      </c>
      <c r="R450" s="545">
        <f>Q450</f>
        <v>1</v>
      </c>
      <c r="S450" s="544">
        <v>0</v>
      </c>
      <c r="T450" s="356">
        <f t="shared" si="83"/>
        <v>1.3149999999999999</v>
      </c>
      <c r="U450" s="336">
        <f t="shared" si="84"/>
        <v>0</v>
      </c>
      <c r="V450" s="334">
        <f t="shared" si="85"/>
        <v>1.3149999999999999</v>
      </c>
      <c r="W450" s="357">
        <f t="shared" si="86"/>
        <v>1.3149999999999999</v>
      </c>
    </row>
    <row r="451" spans="1:23" outlineLevel="1">
      <c r="A451" s="326"/>
      <c r="B451" s="662" t="s">
        <v>1056</v>
      </c>
      <c r="C451" s="315"/>
      <c r="D451" s="315"/>
      <c r="E451" s="315"/>
      <c r="F451" s="315"/>
      <c r="G451" s="355"/>
      <c r="H451" s="315"/>
      <c r="I451" s="329"/>
      <c r="J451" s="329"/>
      <c r="K451" s="330"/>
      <c r="L451" s="338"/>
      <c r="M451" s="339"/>
      <c r="N451" s="552"/>
      <c r="O451" s="545"/>
      <c r="P451" s="544"/>
      <c r="Q451" s="552"/>
      <c r="R451" s="545"/>
      <c r="S451" s="544"/>
      <c r="T451" s="356"/>
      <c r="U451" s="336"/>
      <c r="V451" s="334"/>
      <c r="W451" s="357">
        <f>SUBTOTAL(9,W448:W450)</f>
        <v>55.765000000000001</v>
      </c>
    </row>
    <row r="452" spans="1:23" outlineLevel="2">
      <c r="A452" s="326" t="s">
        <v>542</v>
      </c>
      <c r="B452" s="315" t="s">
        <v>80</v>
      </c>
      <c r="C452" s="315" t="s">
        <v>43</v>
      </c>
      <c r="D452" s="315" t="s">
        <v>326</v>
      </c>
      <c r="E452" s="315" t="s">
        <v>327</v>
      </c>
      <c r="F452" s="315" t="s">
        <v>328</v>
      </c>
      <c r="G452" s="355">
        <v>6</v>
      </c>
      <c r="H452" s="315" t="s">
        <v>42</v>
      </c>
      <c r="I452" s="329">
        <v>1</v>
      </c>
      <c r="J452" s="329">
        <v>15.75</v>
      </c>
      <c r="K452" s="330">
        <v>2.25</v>
      </c>
      <c r="L452" s="338">
        <f t="shared" si="81"/>
        <v>8.75</v>
      </c>
      <c r="M452" s="339">
        <f t="shared" si="82"/>
        <v>1.25</v>
      </c>
      <c r="N452" s="554">
        <v>40</v>
      </c>
      <c r="O452" s="548">
        <v>0.5</v>
      </c>
      <c r="P452" s="544">
        <v>2</v>
      </c>
      <c r="Q452" s="552">
        <v>20</v>
      </c>
      <c r="R452" s="543">
        <v>0.25</v>
      </c>
      <c r="S452" s="544">
        <v>1</v>
      </c>
      <c r="T452" s="356">
        <f t="shared" si="83"/>
        <v>18.5625</v>
      </c>
      <c r="U452" s="336">
        <f t="shared" si="84"/>
        <v>12.375</v>
      </c>
      <c r="V452" s="334">
        <f t="shared" si="85"/>
        <v>6.1875</v>
      </c>
      <c r="W452" s="357">
        <f t="shared" si="86"/>
        <v>18.5625</v>
      </c>
    </row>
    <row r="453" spans="1:23" outlineLevel="2">
      <c r="A453" s="326" t="s">
        <v>542</v>
      </c>
      <c r="B453" s="315" t="s">
        <v>80</v>
      </c>
      <c r="C453" s="315" t="s">
        <v>14</v>
      </c>
      <c r="D453" s="315" t="s">
        <v>329</v>
      </c>
      <c r="E453" s="315" t="s">
        <v>330</v>
      </c>
      <c r="F453" s="315" t="s">
        <v>331</v>
      </c>
      <c r="G453" s="355">
        <v>6</v>
      </c>
      <c r="H453" s="315" t="s">
        <v>42</v>
      </c>
      <c r="I453" s="329">
        <v>1</v>
      </c>
      <c r="J453" s="329">
        <v>15.75</v>
      </c>
      <c r="K453" s="330">
        <v>2.25</v>
      </c>
      <c r="L453" s="338">
        <f t="shared" si="81"/>
        <v>8.75</v>
      </c>
      <c r="M453" s="339">
        <f t="shared" si="82"/>
        <v>1.25</v>
      </c>
      <c r="N453" s="552">
        <v>10</v>
      </c>
      <c r="O453" s="543">
        <v>0.4</v>
      </c>
      <c r="P453" s="544">
        <v>0.5</v>
      </c>
      <c r="Q453" s="552">
        <v>30</v>
      </c>
      <c r="R453" s="673">
        <v>1</v>
      </c>
      <c r="S453" s="674">
        <v>2</v>
      </c>
      <c r="T453" s="356">
        <f t="shared" si="83"/>
        <v>27.674999999999997</v>
      </c>
      <c r="U453" s="336">
        <f t="shared" si="84"/>
        <v>7.4250000000000007</v>
      </c>
      <c r="V453" s="334">
        <f t="shared" si="85"/>
        <v>20.25</v>
      </c>
      <c r="W453" s="357">
        <f t="shared" si="86"/>
        <v>27.674999999999997</v>
      </c>
    </row>
    <row r="454" spans="1:23" outlineLevel="2">
      <c r="A454" s="326" t="s">
        <v>542</v>
      </c>
      <c r="B454" s="315" t="s">
        <v>80</v>
      </c>
      <c r="C454" s="315" t="s">
        <v>8</v>
      </c>
      <c r="D454" s="315" t="s">
        <v>131</v>
      </c>
      <c r="E454" s="315" t="s">
        <v>5</v>
      </c>
      <c r="F454" s="315" t="s">
        <v>6</v>
      </c>
      <c r="G454" s="355">
        <v>24</v>
      </c>
      <c r="H454" s="315" t="s">
        <v>7</v>
      </c>
      <c r="I454" s="329">
        <v>1</v>
      </c>
      <c r="J454" s="329">
        <f>$Y$33</f>
        <v>1.3149999999999999</v>
      </c>
      <c r="K454" s="330">
        <v>0</v>
      </c>
      <c r="L454" s="338">
        <f t="shared" si="81"/>
        <v>0.18263888888888888</v>
      </c>
      <c r="M454" s="339">
        <f t="shared" si="82"/>
        <v>0</v>
      </c>
      <c r="N454" s="552">
        <v>0</v>
      </c>
      <c r="O454" s="545">
        <f>N454</f>
        <v>0</v>
      </c>
      <c r="P454" s="544">
        <v>0</v>
      </c>
      <c r="Q454" s="552">
        <v>1</v>
      </c>
      <c r="R454" s="545">
        <f>Q454</f>
        <v>1</v>
      </c>
      <c r="S454" s="544">
        <v>0</v>
      </c>
      <c r="T454" s="356">
        <f t="shared" si="83"/>
        <v>1.3149999999999999</v>
      </c>
      <c r="U454" s="336">
        <f t="shared" si="84"/>
        <v>0</v>
      </c>
      <c r="V454" s="334">
        <f t="shared" si="85"/>
        <v>1.3149999999999999</v>
      </c>
      <c r="W454" s="357">
        <f t="shared" si="86"/>
        <v>1.3149999999999999</v>
      </c>
    </row>
    <row r="455" spans="1:23" outlineLevel="1">
      <c r="A455" s="326"/>
      <c r="B455" s="662" t="s">
        <v>1061</v>
      </c>
      <c r="C455" s="315"/>
      <c r="D455" s="315"/>
      <c r="E455" s="315"/>
      <c r="F455" s="315"/>
      <c r="G455" s="355"/>
      <c r="H455" s="315"/>
      <c r="I455" s="329"/>
      <c r="J455" s="329"/>
      <c r="K455" s="330"/>
      <c r="L455" s="338"/>
      <c r="M455" s="339"/>
      <c r="N455" s="552"/>
      <c r="O455" s="545"/>
      <c r="P455" s="544"/>
      <c r="Q455" s="552"/>
      <c r="R455" s="545"/>
      <c r="S455" s="544"/>
      <c r="T455" s="356"/>
      <c r="U455" s="336"/>
      <c r="V455" s="334"/>
      <c r="W455" s="357">
        <f>SUBTOTAL(9,W452:W454)</f>
        <v>47.552499999999995</v>
      </c>
    </row>
    <row r="456" spans="1:23" outlineLevel="2">
      <c r="A456" s="326" t="s">
        <v>542</v>
      </c>
      <c r="B456" s="315" t="s">
        <v>3</v>
      </c>
      <c r="C456" s="315" t="s">
        <v>43</v>
      </c>
      <c r="D456" s="315" t="s">
        <v>326</v>
      </c>
      <c r="E456" s="315" t="s">
        <v>327</v>
      </c>
      <c r="F456" s="315" t="s">
        <v>328</v>
      </c>
      <c r="G456" s="355">
        <v>6</v>
      </c>
      <c r="H456" s="315" t="s">
        <v>42</v>
      </c>
      <c r="I456" s="329">
        <v>1</v>
      </c>
      <c r="J456" s="329">
        <v>15.75</v>
      </c>
      <c r="K456" s="330">
        <v>2.25</v>
      </c>
      <c r="L456" s="338">
        <f t="shared" si="81"/>
        <v>8.75</v>
      </c>
      <c r="M456" s="339">
        <f t="shared" si="82"/>
        <v>1.25</v>
      </c>
      <c r="N456" s="677">
        <v>100</v>
      </c>
      <c r="O456" s="563">
        <v>1.5</v>
      </c>
      <c r="P456" s="674">
        <v>5</v>
      </c>
      <c r="Q456" s="552">
        <v>20</v>
      </c>
      <c r="R456" s="543">
        <v>0.5</v>
      </c>
      <c r="S456" s="544">
        <v>1</v>
      </c>
      <c r="T456" s="356">
        <f t="shared" si="83"/>
        <v>45</v>
      </c>
      <c r="U456" s="336">
        <f t="shared" si="84"/>
        <v>34.875</v>
      </c>
      <c r="V456" s="334">
        <f t="shared" si="85"/>
        <v>10.125</v>
      </c>
      <c r="W456" s="357">
        <f t="shared" si="86"/>
        <v>45</v>
      </c>
    </row>
    <row r="457" spans="1:23" outlineLevel="2">
      <c r="A457" s="326" t="s">
        <v>542</v>
      </c>
      <c r="B457" s="315" t="s">
        <v>3</v>
      </c>
      <c r="C457" s="315" t="s">
        <v>43</v>
      </c>
      <c r="D457" s="315" t="s">
        <v>326</v>
      </c>
      <c r="E457" s="315" t="s">
        <v>327</v>
      </c>
      <c r="F457" s="315" t="s">
        <v>540</v>
      </c>
      <c r="G457" s="355">
        <v>6</v>
      </c>
      <c r="H457" s="315" t="s">
        <v>42</v>
      </c>
      <c r="I457" s="329">
        <v>1</v>
      </c>
      <c r="J457" s="329">
        <v>0</v>
      </c>
      <c r="K457" s="330">
        <v>2.25</v>
      </c>
      <c r="L457" s="338">
        <f t="shared" si="81"/>
        <v>0</v>
      </c>
      <c r="M457" s="339">
        <f t="shared" si="82"/>
        <v>1.25</v>
      </c>
      <c r="N457" s="552">
        <v>20</v>
      </c>
      <c r="O457" s="543">
        <v>0</v>
      </c>
      <c r="P457" s="544">
        <v>2</v>
      </c>
      <c r="Q457" s="552">
        <v>0</v>
      </c>
      <c r="R457" s="543">
        <v>0</v>
      </c>
      <c r="S457" s="544">
        <v>0</v>
      </c>
      <c r="T457" s="356">
        <f t="shared" si="83"/>
        <v>4.5</v>
      </c>
      <c r="U457" s="336">
        <f t="shared" si="84"/>
        <v>4.5</v>
      </c>
      <c r="V457" s="334">
        <f t="shared" si="85"/>
        <v>0</v>
      </c>
      <c r="W457" s="357">
        <f t="shared" si="86"/>
        <v>4.5</v>
      </c>
    </row>
    <row r="458" spans="1:23" outlineLevel="2">
      <c r="A458" s="326" t="s">
        <v>542</v>
      </c>
      <c r="B458" s="315" t="s">
        <v>3</v>
      </c>
      <c r="C458" s="315" t="s">
        <v>14</v>
      </c>
      <c r="D458" s="315" t="s">
        <v>329</v>
      </c>
      <c r="E458" s="315" t="s">
        <v>330</v>
      </c>
      <c r="F458" s="315" t="s">
        <v>331</v>
      </c>
      <c r="G458" s="355">
        <v>6</v>
      </c>
      <c r="H458" s="315" t="s">
        <v>42</v>
      </c>
      <c r="I458" s="329">
        <v>1</v>
      </c>
      <c r="J458" s="329">
        <v>15.75</v>
      </c>
      <c r="K458" s="330">
        <v>2.25</v>
      </c>
      <c r="L458" s="338">
        <f t="shared" si="81"/>
        <v>8.75</v>
      </c>
      <c r="M458" s="339">
        <f t="shared" si="82"/>
        <v>1.25</v>
      </c>
      <c r="N458" s="552">
        <v>30</v>
      </c>
      <c r="O458" s="543">
        <v>0.4</v>
      </c>
      <c r="P458" s="544">
        <v>1.5</v>
      </c>
      <c r="Q458" s="552">
        <v>60</v>
      </c>
      <c r="R458" s="543">
        <v>1</v>
      </c>
      <c r="S458" s="544">
        <v>3</v>
      </c>
      <c r="T458" s="356">
        <f t="shared" si="83"/>
        <v>32.174999999999997</v>
      </c>
      <c r="U458" s="336">
        <f t="shared" si="84"/>
        <v>9.6750000000000007</v>
      </c>
      <c r="V458" s="334">
        <f t="shared" si="85"/>
        <v>22.5</v>
      </c>
      <c r="W458" s="357">
        <f t="shared" si="86"/>
        <v>32.174999999999997</v>
      </c>
    </row>
    <row r="459" spans="1:23" outlineLevel="1">
      <c r="A459" s="326"/>
      <c r="B459" s="662" t="s">
        <v>1062</v>
      </c>
      <c r="C459" s="315"/>
      <c r="D459" s="315"/>
      <c r="E459" s="315"/>
      <c r="F459" s="315"/>
      <c r="G459" s="355"/>
      <c r="H459" s="315"/>
      <c r="I459" s="329"/>
      <c r="J459" s="329"/>
      <c r="K459" s="330"/>
      <c r="L459" s="338"/>
      <c r="M459" s="339"/>
      <c r="N459" s="552"/>
      <c r="O459" s="543"/>
      <c r="P459" s="544"/>
      <c r="Q459" s="552"/>
      <c r="R459" s="543"/>
      <c r="S459" s="544"/>
      <c r="T459" s="356"/>
      <c r="U459" s="336"/>
      <c r="V459" s="334"/>
      <c r="W459" s="357">
        <f>SUBTOTAL(9,W456:W458)</f>
        <v>81.674999999999997</v>
      </c>
    </row>
    <row r="460" spans="1:23" outlineLevel="2">
      <c r="A460" s="326" t="s">
        <v>541</v>
      </c>
      <c r="B460" s="315" t="s">
        <v>564</v>
      </c>
      <c r="C460" s="361" t="s">
        <v>43</v>
      </c>
      <c r="D460" s="314" t="s">
        <v>606</v>
      </c>
      <c r="E460" s="315" t="s">
        <v>639</v>
      </c>
      <c r="F460" s="316" t="s">
        <v>605</v>
      </c>
      <c r="G460" s="355">
        <v>5</v>
      </c>
      <c r="H460" s="315" t="s">
        <v>565</v>
      </c>
      <c r="I460" s="329">
        <v>0.5</v>
      </c>
      <c r="J460" s="329">
        <f>13.5*I460</f>
        <v>6.75</v>
      </c>
      <c r="K460" s="330">
        <v>0</v>
      </c>
      <c r="L460" s="338">
        <f t="shared" ref="L460:L499" si="87">J460*10/3/G460</f>
        <v>4.5</v>
      </c>
      <c r="M460" s="339">
        <f t="shared" ref="M460:M499" si="88">K460*10/3/G460</f>
        <v>0</v>
      </c>
      <c r="N460" s="552">
        <v>15</v>
      </c>
      <c r="O460" s="543">
        <v>1</v>
      </c>
      <c r="P460" s="544">
        <v>0</v>
      </c>
      <c r="Q460" s="552">
        <v>0</v>
      </c>
      <c r="R460" s="543">
        <v>0</v>
      </c>
      <c r="S460" s="544">
        <v>0</v>
      </c>
      <c r="T460" s="356">
        <f t="shared" ref="T460:T499" si="89">J460*(O460+R460)+K460*(P460+S460)</f>
        <v>6.75</v>
      </c>
      <c r="U460" s="336">
        <f t="shared" ref="U460:U499" si="90">J460*O460+K460*P460</f>
        <v>6.75</v>
      </c>
      <c r="V460" s="334">
        <f t="shared" ref="V460:V499" si="91">J460*R460+K460*S460</f>
        <v>0</v>
      </c>
      <c r="W460" s="357">
        <f t="shared" ref="W460:W499" si="92">T460</f>
        <v>6.75</v>
      </c>
    </row>
    <row r="461" spans="1:23" outlineLevel="2">
      <c r="A461" s="326" t="s">
        <v>541</v>
      </c>
      <c r="B461" s="315" t="s">
        <v>564</v>
      </c>
      <c r="C461" s="361" t="s">
        <v>43</v>
      </c>
      <c r="D461" s="314" t="s">
        <v>607</v>
      </c>
      <c r="E461" s="315" t="s">
        <v>641</v>
      </c>
      <c r="F461" s="316" t="s">
        <v>608</v>
      </c>
      <c r="G461" s="355">
        <v>5</v>
      </c>
      <c r="H461" s="315" t="s">
        <v>565</v>
      </c>
      <c r="I461" s="329">
        <v>0.5</v>
      </c>
      <c r="J461" s="329">
        <f>13.5*I461</f>
        <v>6.75</v>
      </c>
      <c r="K461" s="330">
        <v>0</v>
      </c>
      <c r="L461" s="338">
        <f t="shared" si="87"/>
        <v>4.5</v>
      </c>
      <c r="M461" s="339">
        <f t="shared" si="88"/>
        <v>0</v>
      </c>
      <c r="N461" s="552">
        <v>15</v>
      </c>
      <c r="O461" s="543">
        <v>1</v>
      </c>
      <c r="P461" s="544">
        <v>0</v>
      </c>
      <c r="Q461" s="552">
        <v>0</v>
      </c>
      <c r="R461" s="543">
        <v>0</v>
      </c>
      <c r="S461" s="544">
        <v>0</v>
      </c>
      <c r="T461" s="356">
        <f t="shared" si="89"/>
        <v>6.75</v>
      </c>
      <c r="U461" s="336">
        <f t="shared" si="90"/>
        <v>6.75</v>
      </c>
      <c r="V461" s="334">
        <f t="shared" si="91"/>
        <v>0</v>
      </c>
      <c r="W461" s="357">
        <f t="shared" si="92"/>
        <v>6.75</v>
      </c>
    </row>
    <row r="462" spans="1:23" outlineLevel="2">
      <c r="A462" s="326" t="s">
        <v>541</v>
      </c>
      <c r="B462" s="315" t="s">
        <v>564</v>
      </c>
      <c r="C462" s="361" t="s">
        <v>43</v>
      </c>
      <c r="D462" s="314" t="s">
        <v>610</v>
      </c>
      <c r="E462" s="315" t="s">
        <v>642</v>
      </c>
      <c r="F462" s="316" t="s">
        <v>609</v>
      </c>
      <c r="G462" s="355">
        <v>5</v>
      </c>
      <c r="H462" s="315" t="s">
        <v>565</v>
      </c>
      <c r="I462" s="329">
        <v>0.5</v>
      </c>
      <c r="J462" s="329">
        <f>13.5*I462</f>
        <v>6.75</v>
      </c>
      <c r="K462" s="330">
        <v>0</v>
      </c>
      <c r="L462" s="338">
        <f t="shared" si="87"/>
        <v>4.5</v>
      </c>
      <c r="M462" s="339">
        <f t="shared" si="88"/>
        <v>0</v>
      </c>
      <c r="N462" s="552">
        <v>15</v>
      </c>
      <c r="O462" s="543">
        <v>1</v>
      </c>
      <c r="P462" s="544">
        <v>0</v>
      </c>
      <c r="Q462" s="552">
        <v>0</v>
      </c>
      <c r="R462" s="543">
        <v>0</v>
      </c>
      <c r="S462" s="544">
        <v>0</v>
      </c>
      <c r="T462" s="356">
        <f t="shared" si="89"/>
        <v>6.75</v>
      </c>
      <c r="U462" s="336">
        <f t="shared" si="90"/>
        <v>6.75</v>
      </c>
      <c r="V462" s="334">
        <f t="shared" si="91"/>
        <v>0</v>
      </c>
      <c r="W462" s="357">
        <f t="shared" si="92"/>
        <v>6.75</v>
      </c>
    </row>
    <row r="463" spans="1:23" outlineLevel="2">
      <c r="A463" s="326" t="s">
        <v>541</v>
      </c>
      <c r="B463" s="315" t="s">
        <v>564</v>
      </c>
      <c r="C463" s="361" t="s">
        <v>14</v>
      </c>
      <c r="D463" s="314" t="s">
        <v>623</v>
      </c>
      <c r="E463" s="315" t="s">
        <v>152</v>
      </c>
      <c r="F463" s="316" t="s">
        <v>153</v>
      </c>
      <c r="G463" s="355">
        <v>15</v>
      </c>
      <c r="H463" s="315" t="s">
        <v>144</v>
      </c>
      <c r="I463" s="329">
        <v>1</v>
      </c>
      <c r="J463" s="329">
        <f>$Y$3</f>
        <v>1.3149999999999999</v>
      </c>
      <c r="K463" s="330">
        <v>0</v>
      </c>
      <c r="L463" s="338">
        <f t="shared" si="87"/>
        <v>0.29222222222222222</v>
      </c>
      <c r="M463" s="339">
        <f t="shared" si="88"/>
        <v>0</v>
      </c>
      <c r="N463" s="552">
        <v>0</v>
      </c>
      <c r="O463" s="545">
        <f>N463</f>
        <v>0</v>
      </c>
      <c r="P463" s="544">
        <v>0</v>
      </c>
      <c r="Q463" s="552">
        <v>5</v>
      </c>
      <c r="R463" s="545">
        <f>Q463</f>
        <v>5</v>
      </c>
      <c r="S463" s="544">
        <v>0</v>
      </c>
      <c r="T463" s="356">
        <f t="shared" si="89"/>
        <v>6.5749999999999993</v>
      </c>
      <c r="U463" s="336">
        <f t="shared" si="90"/>
        <v>0</v>
      </c>
      <c r="V463" s="334">
        <f t="shared" si="91"/>
        <v>6.5749999999999993</v>
      </c>
      <c r="W463" s="357">
        <f t="shared" si="92"/>
        <v>6.5749999999999993</v>
      </c>
    </row>
    <row r="464" spans="1:23" outlineLevel="2">
      <c r="A464" s="326" t="s">
        <v>541</v>
      </c>
      <c r="B464" s="315" t="s">
        <v>564</v>
      </c>
      <c r="C464" s="361" t="s">
        <v>14</v>
      </c>
      <c r="D464" s="314" t="s">
        <v>620</v>
      </c>
      <c r="E464" s="315" t="s">
        <v>647</v>
      </c>
      <c r="F464" s="316" t="s">
        <v>619</v>
      </c>
      <c r="G464" s="355">
        <v>5</v>
      </c>
      <c r="H464" s="315" t="s">
        <v>13</v>
      </c>
      <c r="I464" s="329">
        <f>1/3</f>
        <v>0.33333333333333331</v>
      </c>
      <c r="J464" s="329">
        <f>13.5*I464</f>
        <v>4.5</v>
      </c>
      <c r="K464" s="330">
        <v>0</v>
      </c>
      <c r="L464" s="338">
        <f t="shared" si="87"/>
        <v>3</v>
      </c>
      <c r="M464" s="339">
        <f t="shared" si="88"/>
        <v>0</v>
      </c>
      <c r="N464" s="552">
        <v>0</v>
      </c>
      <c r="O464" s="543">
        <v>0</v>
      </c>
      <c r="P464" s="544">
        <v>0</v>
      </c>
      <c r="Q464" s="552">
        <v>15</v>
      </c>
      <c r="R464" s="543">
        <v>1</v>
      </c>
      <c r="S464" s="544">
        <v>0</v>
      </c>
      <c r="T464" s="356">
        <f t="shared" si="89"/>
        <v>4.5</v>
      </c>
      <c r="U464" s="336">
        <f t="shared" si="90"/>
        <v>0</v>
      </c>
      <c r="V464" s="334">
        <f t="shared" si="91"/>
        <v>4.5</v>
      </c>
      <c r="W464" s="357">
        <f t="shared" si="92"/>
        <v>4.5</v>
      </c>
    </row>
    <row r="465" spans="1:27" outlineLevel="2">
      <c r="A465" s="326" t="s">
        <v>541</v>
      </c>
      <c r="B465" s="315" t="s">
        <v>564</v>
      </c>
      <c r="C465" s="361" t="s">
        <v>43</v>
      </c>
      <c r="D465" s="314" t="s">
        <v>616</v>
      </c>
      <c r="E465" s="315" t="s">
        <v>645</v>
      </c>
      <c r="F465" s="316" t="s">
        <v>615</v>
      </c>
      <c r="G465" s="355">
        <v>5</v>
      </c>
      <c r="H465" s="315" t="s">
        <v>13</v>
      </c>
      <c r="I465" s="329">
        <v>0.5</v>
      </c>
      <c r="J465" s="329">
        <f>13.5*I465</f>
        <v>6.75</v>
      </c>
      <c r="K465" s="330">
        <v>0</v>
      </c>
      <c r="L465" s="338">
        <f t="shared" si="87"/>
        <v>4.5</v>
      </c>
      <c r="M465" s="339">
        <f t="shared" si="88"/>
        <v>0</v>
      </c>
      <c r="N465" s="552">
        <v>15</v>
      </c>
      <c r="O465" s="543">
        <v>1</v>
      </c>
      <c r="P465" s="544">
        <v>0</v>
      </c>
      <c r="Q465" s="552">
        <v>0</v>
      </c>
      <c r="R465" s="543">
        <v>0</v>
      </c>
      <c r="S465" s="544">
        <v>0</v>
      </c>
      <c r="T465" s="356">
        <f t="shared" si="89"/>
        <v>6.75</v>
      </c>
      <c r="U465" s="336">
        <f t="shared" si="90"/>
        <v>6.75</v>
      </c>
      <c r="V465" s="334">
        <f t="shared" si="91"/>
        <v>0</v>
      </c>
      <c r="W465" s="357">
        <f t="shared" si="92"/>
        <v>6.75</v>
      </c>
    </row>
    <row r="466" spans="1:27" outlineLevel="2">
      <c r="A466" s="326" t="s">
        <v>541</v>
      </c>
      <c r="B466" s="315" t="s">
        <v>564</v>
      </c>
      <c r="C466" s="361" t="s">
        <v>14</v>
      </c>
      <c r="D466" s="314" t="s">
        <v>622</v>
      </c>
      <c r="E466" s="315" t="s">
        <v>648</v>
      </c>
      <c r="F466" s="316" t="s">
        <v>621</v>
      </c>
      <c r="G466" s="355">
        <v>5</v>
      </c>
      <c r="H466" s="315" t="s">
        <v>13</v>
      </c>
      <c r="I466" s="329">
        <v>0.5</v>
      </c>
      <c r="J466" s="329">
        <f>13.5*I466</f>
        <v>6.75</v>
      </c>
      <c r="K466" s="330">
        <v>0</v>
      </c>
      <c r="L466" s="338">
        <f t="shared" si="87"/>
        <v>4.5</v>
      </c>
      <c r="M466" s="339">
        <f t="shared" si="88"/>
        <v>0</v>
      </c>
      <c r="N466" s="552">
        <v>0</v>
      </c>
      <c r="O466" s="543">
        <v>0</v>
      </c>
      <c r="P466" s="544">
        <v>0</v>
      </c>
      <c r="Q466" s="552">
        <v>15</v>
      </c>
      <c r="R466" s="543">
        <v>1</v>
      </c>
      <c r="S466" s="544">
        <v>0</v>
      </c>
      <c r="T466" s="356">
        <f t="shared" si="89"/>
        <v>6.75</v>
      </c>
      <c r="U466" s="336">
        <f t="shared" si="90"/>
        <v>0</v>
      </c>
      <c r="V466" s="334">
        <f t="shared" si="91"/>
        <v>6.75</v>
      </c>
      <c r="W466" s="357">
        <f t="shared" si="92"/>
        <v>6.75</v>
      </c>
    </row>
    <row r="467" spans="1:27" outlineLevel="1">
      <c r="A467" s="326"/>
      <c r="B467" s="662" t="s">
        <v>1055</v>
      </c>
      <c r="C467" s="361"/>
      <c r="D467" s="314"/>
      <c r="E467" s="315"/>
      <c r="F467" s="316"/>
      <c r="G467" s="355"/>
      <c r="H467" s="315"/>
      <c r="I467" s="329"/>
      <c r="J467" s="329"/>
      <c r="K467" s="330"/>
      <c r="L467" s="338"/>
      <c r="M467" s="339"/>
      <c r="N467" s="552"/>
      <c r="O467" s="543"/>
      <c r="P467" s="544"/>
      <c r="Q467" s="552"/>
      <c r="R467" s="543"/>
      <c r="S467" s="544"/>
      <c r="T467" s="356"/>
      <c r="U467" s="336"/>
      <c r="V467" s="334"/>
      <c r="W467" s="357">
        <f>SUBTOTAL(9,W460:W466)</f>
        <v>44.825000000000003</v>
      </c>
    </row>
    <row r="468" spans="1:27" outlineLevel="2">
      <c r="A468" s="326" t="s">
        <v>541</v>
      </c>
      <c r="B468" s="315" t="s">
        <v>9</v>
      </c>
      <c r="C468" s="315" t="s">
        <v>43</v>
      </c>
      <c r="D468" s="315" t="s">
        <v>433</v>
      </c>
      <c r="E468" s="315" t="s">
        <v>434</v>
      </c>
      <c r="F468" s="315" t="s">
        <v>435</v>
      </c>
      <c r="G468" s="355">
        <v>6</v>
      </c>
      <c r="H468" s="315" t="s">
        <v>42</v>
      </c>
      <c r="I468" s="329">
        <v>1</v>
      </c>
      <c r="J468" s="329">
        <v>18</v>
      </c>
      <c r="K468" s="330">
        <v>0</v>
      </c>
      <c r="L468" s="338">
        <f t="shared" si="87"/>
        <v>10</v>
      </c>
      <c r="M468" s="339">
        <f t="shared" si="88"/>
        <v>0</v>
      </c>
      <c r="N468" s="554">
        <v>112</v>
      </c>
      <c r="O468" s="543">
        <v>2</v>
      </c>
      <c r="P468" s="544">
        <v>0</v>
      </c>
      <c r="Q468" s="552">
        <v>40</v>
      </c>
      <c r="R468" s="543">
        <v>1</v>
      </c>
      <c r="S468" s="544">
        <v>0</v>
      </c>
      <c r="T468" s="356">
        <f t="shared" si="89"/>
        <v>54</v>
      </c>
      <c r="U468" s="336">
        <f t="shared" si="90"/>
        <v>36</v>
      </c>
      <c r="V468" s="334">
        <f t="shared" si="91"/>
        <v>18</v>
      </c>
      <c r="W468" s="357">
        <f t="shared" si="92"/>
        <v>54</v>
      </c>
    </row>
    <row r="469" spans="1:27" outlineLevel="2">
      <c r="A469" s="326" t="s">
        <v>541</v>
      </c>
      <c r="B469" s="315" t="s">
        <v>9</v>
      </c>
      <c r="C469" s="315" t="s">
        <v>43</v>
      </c>
      <c r="D469" s="315" t="s">
        <v>433</v>
      </c>
      <c r="E469" s="315" t="s">
        <v>434</v>
      </c>
      <c r="F469" s="540" t="s">
        <v>539</v>
      </c>
      <c r="G469" s="355">
        <v>6</v>
      </c>
      <c r="H469" s="315" t="s">
        <v>42</v>
      </c>
      <c r="I469" s="329">
        <v>1</v>
      </c>
      <c r="J469" s="329">
        <v>0</v>
      </c>
      <c r="K469" s="330">
        <v>2.25</v>
      </c>
      <c r="L469" s="338">
        <f t="shared" si="87"/>
        <v>0</v>
      </c>
      <c r="M469" s="339">
        <f t="shared" si="88"/>
        <v>1.25</v>
      </c>
      <c r="N469" s="614">
        <v>30</v>
      </c>
      <c r="O469" s="543">
        <v>0</v>
      </c>
      <c r="P469" s="550">
        <v>3</v>
      </c>
      <c r="Q469" s="552">
        <v>0</v>
      </c>
      <c r="R469" s="543">
        <v>0</v>
      </c>
      <c r="S469" s="544">
        <v>0</v>
      </c>
      <c r="T469" s="356">
        <f t="shared" si="89"/>
        <v>6.75</v>
      </c>
      <c r="U469" s="336">
        <f t="shared" si="90"/>
        <v>6.75</v>
      </c>
      <c r="V469" s="334">
        <f t="shared" si="91"/>
        <v>0</v>
      </c>
      <c r="W469" s="357">
        <f t="shared" si="92"/>
        <v>6.75</v>
      </c>
    </row>
    <row r="470" spans="1:27" outlineLevel="2">
      <c r="A470" s="326" t="s">
        <v>541</v>
      </c>
      <c r="B470" s="315" t="s">
        <v>9</v>
      </c>
      <c r="C470" s="315" t="s">
        <v>18</v>
      </c>
      <c r="D470" s="315" t="s">
        <v>442</v>
      </c>
      <c r="E470" s="315" t="s">
        <v>443</v>
      </c>
      <c r="F470" s="315" t="s">
        <v>444</v>
      </c>
      <c r="G470" s="355">
        <v>6</v>
      </c>
      <c r="H470" s="315" t="s">
        <v>42</v>
      </c>
      <c r="I470" s="329">
        <v>1</v>
      </c>
      <c r="J470" s="329">
        <v>13.5</v>
      </c>
      <c r="K470" s="330">
        <v>4.5</v>
      </c>
      <c r="L470" s="338">
        <f t="shared" si="87"/>
        <v>7.5</v>
      </c>
      <c r="M470" s="339">
        <f t="shared" si="88"/>
        <v>2.5</v>
      </c>
      <c r="N470" s="559">
        <v>68</v>
      </c>
      <c r="O470" s="563">
        <v>1.5</v>
      </c>
      <c r="P470" s="561">
        <v>4</v>
      </c>
      <c r="Q470" s="310">
        <v>0</v>
      </c>
      <c r="R470" s="333">
        <v>0</v>
      </c>
      <c r="S470" s="334">
        <v>0</v>
      </c>
      <c r="T470" s="356">
        <f t="shared" si="89"/>
        <v>38.25</v>
      </c>
      <c r="U470" s="336">
        <f t="shared" si="90"/>
        <v>38.25</v>
      </c>
      <c r="V470" s="334">
        <f t="shared" si="91"/>
        <v>0</v>
      </c>
      <c r="W470" s="357">
        <f t="shared" si="92"/>
        <v>38.25</v>
      </c>
    </row>
    <row r="471" spans="1:27" outlineLevel="2">
      <c r="A471" s="326" t="s">
        <v>541</v>
      </c>
      <c r="B471" s="315" t="s">
        <v>9</v>
      </c>
      <c r="C471" s="315" t="s">
        <v>14</v>
      </c>
      <c r="D471" s="315" t="s">
        <v>445</v>
      </c>
      <c r="E471" s="315" t="s">
        <v>446</v>
      </c>
      <c r="F471" s="315" t="s">
        <v>447</v>
      </c>
      <c r="G471" s="355">
        <v>6</v>
      </c>
      <c r="H471" s="315" t="s">
        <v>13</v>
      </c>
      <c r="I471" s="329">
        <v>1</v>
      </c>
      <c r="J471" s="329">
        <v>13.5</v>
      </c>
      <c r="K471" s="330">
        <v>4.5</v>
      </c>
      <c r="L471" s="338">
        <f t="shared" si="87"/>
        <v>7.5</v>
      </c>
      <c r="M471" s="339">
        <f t="shared" si="88"/>
        <v>2.5</v>
      </c>
      <c r="N471" s="552">
        <v>40</v>
      </c>
      <c r="O471" s="543">
        <v>1</v>
      </c>
      <c r="P471" s="544">
        <v>2</v>
      </c>
      <c r="Q471" s="559">
        <v>90</v>
      </c>
      <c r="R471" s="543">
        <v>2</v>
      </c>
      <c r="S471" s="544">
        <v>6</v>
      </c>
      <c r="T471" s="356">
        <f t="shared" si="89"/>
        <v>76.5</v>
      </c>
      <c r="U471" s="336">
        <f t="shared" si="90"/>
        <v>22.5</v>
      </c>
      <c r="V471" s="334">
        <f t="shared" si="91"/>
        <v>54</v>
      </c>
      <c r="W471" s="357">
        <f t="shared" si="92"/>
        <v>76.5</v>
      </c>
    </row>
    <row r="472" spans="1:27" outlineLevel="2">
      <c r="A472" s="326" t="s">
        <v>541</v>
      </c>
      <c r="B472" s="315" t="s">
        <v>9</v>
      </c>
      <c r="C472" s="315" t="s">
        <v>8</v>
      </c>
      <c r="D472" s="315" t="s">
        <v>29</v>
      </c>
      <c r="E472" s="315" t="s">
        <v>30</v>
      </c>
      <c r="F472" s="315" t="s">
        <v>31</v>
      </c>
      <c r="G472" s="355">
        <v>12</v>
      </c>
      <c r="H472" s="315" t="s">
        <v>32</v>
      </c>
      <c r="I472" s="329">
        <v>1</v>
      </c>
      <c r="J472" s="329">
        <f>$Y$31</f>
        <v>0.1</v>
      </c>
      <c r="K472" s="330">
        <v>0</v>
      </c>
      <c r="L472" s="338">
        <f t="shared" si="87"/>
        <v>2.7777777777777776E-2</v>
      </c>
      <c r="M472" s="339">
        <f t="shared" si="88"/>
        <v>0</v>
      </c>
      <c r="N472" s="558">
        <v>0</v>
      </c>
      <c r="O472" s="563">
        <f>N472</f>
        <v>0</v>
      </c>
      <c r="P472" s="561">
        <v>0</v>
      </c>
      <c r="Q472" s="559">
        <v>1</v>
      </c>
      <c r="R472" s="563">
        <f>Q472</f>
        <v>1</v>
      </c>
      <c r="S472" s="561">
        <v>0</v>
      </c>
      <c r="T472" s="356">
        <f t="shared" si="89"/>
        <v>0.1</v>
      </c>
      <c r="U472" s="336">
        <f t="shared" si="90"/>
        <v>0</v>
      </c>
      <c r="V472" s="334">
        <f t="shared" si="91"/>
        <v>0.1</v>
      </c>
      <c r="W472" s="357">
        <f t="shared" si="92"/>
        <v>0.1</v>
      </c>
    </row>
    <row r="473" spans="1:27" outlineLevel="1">
      <c r="A473" s="326"/>
      <c r="B473" s="662" t="s">
        <v>1059</v>
      </c>
      <c r="C473" s="315"/>
      <c r="D473" s="315"/>
      <c r="E473" s="315"/>
      <c r="F473" s="315"/>
      <c r="G473" s="355"/>
      <c r="H473" s="315"/>
      <c r="I473" s="329"/>
      <c r="J473" s="329"/>
      <c r="K473" s="330"/>
      <c r="L473" s="338"/>
      <c r="M473" s="339"/>
      <c r="N473" s="558"/>
      <c r="O473" s="563"/>
      <c r="P473" s="561"/>
      <c r="Q473" s="559"/>
      <c r="R473" s="563"/>
      <c r="S473" s="561"/>
      <c r="T473" s="356"/>
      <c r="U473" s="336"/>
      <c r="V473" s="334"/>
      <c r="W473" s="357">
        <f>SUBTOTAL(9,W468:W472)</f>
        <v>175.6</v>
      </c>
    </row>
    <row r="474" spans="1:27" outlineLevel="2">
      <c r="A474" s="326" t="s">
        <v>541</v>
      </c>
      <c r="B474" s="315" t="s">
        <v>75</v>
      </c>
      <c r="C474" s="315" t="s">
        <v>43</v>
      </c>
      <c r="D474" s="315" t="s">
        <v>433</v>
      </c>
      <c r="E474" s="315" t="s">
        <v>434</v>
      </c>
      <c r="F474" s="315" t="s">
        <v>435</v>
      </c>
      <c r="G474" s="355">
        <v>6</v>
      </c>
      <c r="H474" s="315" t="s">
        <v>42</v>
      </c>
      <c r="I474" s="329">
        <v>1</v>
      </c>
      <c r="J474" s="329">
        <v>18</v>
      </c>
      <c r="K474" s="330">
        <v>0</v>
      </c>
      <c r="L474" s="338">
        <f t="shared" si="87"/>
        <v>10</v>
      </c>
      <c r="M474" s="339">
        <f t="shared" si="88"/>
        <v>0</v>
      </c>
      <c r="N474" s="559">
        <v>28</v>
      </c>
      <c r="O474" s="563">
        <v>0.5</v>
      </c>
      <c r="P474" s="544">
        <v>0</v>
      </c>
      <c r="Q474" s="552">
        <v>10</v>
      </c>
      <c r="R474" s="543">
        <v>0.25</v>
      </c>
      <c r="S474" s="544">
        <v>0</v>
      </c>
      <c r="T474" s="356">
        <f t="shared" si="89"/>
        <v>13.5</v>
      </c>
      <c r="U474" s="336">
        <f t="shared" si="90"/>
        <v>9</v>
      </c>
      <c r="V474" s="334">
        <f t="shared" si="91"/>
        <v>4.5</v>
      </c>
      <c r="W474" s="357">
        <f t="shared" si="92"/>
        <v>13.5</v>
      </c>
    </row>
    <row r="475" spans="1:27" outlineLevel="2">
      <c r="A475" s="326" t="s">
        <v>541</v>
      </c>
      <c r="B475" s="315" t="s">
        <v>75</v>
      </c>
      <c r="C475" s="315" t="s">
        <v>14</v>
      </c>
      <c r="D475" s="315" t="s">
        <v>436</v>
      </c>
      <c r="E475" s="315" t="s">
        <v>437</v>
      </c>
      <c r="F475" s="315" t="s">
        <v>438</v>
      </c>
      <c r="G475" s="355">
        <v>6</v>
      </c>
      <c r="H475" s="315" t="s">
        <v>42</v>
      </c>
      <c r="I475" s="329">
        <v>1</v>
      </c>
      <c r="J475" s="329">
        <v>15.75</v>
      </c>
      <c r="K475" s="330">
        <v>2.25</v>
      </c>
      <c r="L475" s="338">
        <f t="shared" si="87"/>
        <v>8.75</v>
      </c>
      <c r="M475" s="339">
        <f t="shared" si="88"/>
        <v>1.25</v>
      </c>
      <c r="N475" s="552">
        <v>20</v>
      </c>
      <c r="O475" s="543">
        <v>0.33</v>
      </c>
      <c r="P475" s="544">
        <v>1</v>
      </c>
      <c r="Q475" s="552">
        <v>30</v>
      </c>
      <c r="R475" s="543">
        <v>0.75</v>
      </c>
      <c r="S475" s="561">
        <v>2</v>
      </c>
      <c r="T475" s="356">
        <f t="shared" si="89"/>
        <v>23.76</v>
      </c>
      <c r="U475" s="336">
        <f t="shared" si="90"/>
        <v>7.4475000000000007</v>
      </c>
      <c r="V475" s="334">
        <f t="shared" si="91"/>
        <v>16.3125</v>
      </c>
      <c r="W475" s="357">
        <f t="shared" si="92"/>
        <v>23.76</v>
      </c>
    </row>
    <row r="476" spans="1:27" outlineLevel="2">
      <c r="A476" s="326" t="s">
        <v>541</v>
      </c>
      <c r="B476" s="315" t="s">
        <v>75</v>
      </c>
      <c r="C476" s="315" t="s">
        <v>14</v>
      </c>
      <c r="D476" s="315" t="s">
        <v>439</v>
      </c>
      <c r="E476" s="315" t="s">
        <v>440</v>
      </c>
      <c r="F476" s="315" t="s">
        <v>441</v>
      </c>
      <c r="G476" s="355">
        <v>6</v>
      </c>
      <c r="H476" s="315" t="s">
        <v>42</v>
      </c>
      <c r="I476" s="329">
        <v>1</v>
      </c>
      <c r="J476" s="329">
        <v>15.75</v>
      </c>
      <c r="K476" s="330">
        <v>2.25</v>
      </c>
      <c r="L476" s="338">
        <f t="shared" si="87"/>
        <v>8.75</v>
      </c>
      <c r="M476" s="339">
        <f t="shared" si="88"/>
        <v>1.25</v>
      </c>
      <c r="N476" s="552">
        <v>20</v>
      </c>
      <c r="O476" s="543">
        <v>0.5</v>
      </c>
      <c r="P476" s="544">
        <v>1</v>
      </c>
      <c r="Q476" s="552">
        <v>20</v>
      </c>
      <c r="R476" s="563">
        <v>0.5</v>
      </c>
      <c r="S476" s="544">
        <v>1</v>
      </c>
      <c r="T476" s="356">
        <f t="shared" si="89"/>
        <v>20.25</v>
      </c>
      <c r="U476" s="336">
        <f t="shared" si="90"/>
        <v>10.125</v>
      </c>
      <c r="V476" s="334">
        <f t="shared" si="91"/>
        <v>10.125</v>
      </c>
      <c r="W476" s="357">
        <f t="shared" si="92"/>
        <v>20.25</v>
      </c>
      <c r="X476" s="591"/>
      <c r="Y476" s="591"/>
      <c r="Z476" s="592"/>
      <c r="AA476" s="593"/>
    </row>
    <row r="477" spans="1:27" outlineLevel="2">
      <c r="A477" s="326" t="s">
        <v>541</v>
      </c>
      <c r="B477" s="315" t="s">
        <v>75</v>
      </c>
      <c r="C477" s="315" t="s">
        <v>18</v>
      </c>
      <c r="D477" s="315" t="s">
        <v>442</v>
      </c>
      <c r="E477" s="315" t="s">
        <v>443</v>
      </c>
      <c r="F477" s="315" t="s">
        <v>444</v>
      </c>
      <c r="G477" s="355">
        <v>6</v>
      </c>
      <c r="H477" s="315" t="s">
        <v>42</v>
      </c>
      <c r="I477" s="329">
        <v>1</v>
      </c>
      <c r="J477" s="329">
        <v>13.5</v>
      </c>
      <c r="K477" s="330">
        <v>4.5</v>
      </c>
      <c r="L477" s="338">
        <f t="shared" si="87"/>
        <v>7.5</v>
      </c>
      <c r="M477" s="339">
        <f t="shared" si="88"/>
        <v>2.5</v>
      </c>
      <c r="N477" s="552">
        <v>40</v>
      </c>
      <c r="O477" s="563">
        <v>0.5</v>
      </c>
      <c r="P477" s="544">
        <v>2</v>
      </c>
      <c r="Q477" s="310">
        <v>0</v>
      </c>
      <c r="R477" s="333">
        <v>0</v>
      </c>
      <c r="S477" s="334">
        <v>0</v>
      </c>
      <c r="T477" s="356">
        <f t="shared" si="89"/>
        <v>15.75</v>
      </c>
      <c r="U477" s="336">
        <f t="shared" si="90"/>
        <v>15.75</v>
      </c>
      <c r="V477" s="334">
        <f t="shared" si="91"/>
        <v>0</v>
      </c>
      <c r="W477" s="357">
        <f t="shared" si="92"/>
        <v>15.75</v>
      </c>
    </row>
    <row r="478" spans="1:27" outlineLevel="1">
      <c r="A478" s="326"/>
      <c r="B478" s="662" t="s">
        <v>1060</v>
      </c>
      <c r="C478" s="315"/>
      <c r="D478" s="315"/>
      <c r="E478" s="315"/>
      <c r="F478" s="315"/>
      <c r="G478" s="355"/>
      <c r="H478" s="315"/>
      <c r="I478" s="329"/>
      <c r="J478" s="329"/>
      <c r="K478" s="330"/>
      <c r="L478" s="338"/>
      <c r="M478" s="339"/>
      <c r="N478" s="552"/>
      <c r="O478" s="563"/>
      <c r="P478" s="544"/>
      <c r="Q478" s="310"/>
      <c r="R478" s="333"/>
      <c r="S478" s="334"/>
      <c r="T478" s="356"/>
      <c r="U478" s="336"/>
      <c r="V478" s="334"/>
      <c r="W478" s="357">
        <f>SUBTOTAL(9,W474:W477)</f>
        <v>73.260000000000005</v>
      </c>
    </row>
    <row r="479" spans="1:27" outlineLevel="2">
      <c r="A479" s="326" t="s">
        <v>541</v>
      </c>
      <c r="B479" s="315" t="s">
        <v>34</v>
      </c>
      <c r="C479" s="315" t="s">
        <v>18</v>
      </c>
      <c r="D479" s="315" t="s">
        <v>448</v>
      </c>
      <c r="E479" s="315" t="s">
        <v>443</v>
      </c>
      <c r="F479" s="315" t="s">
        <v>444</v>
      </c>
      <c r="G479" s="355">
        <v>6</v>
      </c>
      <c r="H479" s="315" t="s">
        <v>42</v>
      </c>
      <c r="I479" s="329">
        <v>1</v>
      </c>
      <c r="J479" s="329">
        <v>13.5</v>
      </c>
      <c r="K479" s="330">
        <v>4.5</v>
      </c>
      <c r="L479" s="338">
        <f t="shared" si="87"/>
        <v>7.5</v>
      </c>
      <c r="M479" s="339">
        <f t="shared" si="88"/>
        <v>2.5</v>
      </c>
      <c r="N479" s="552">
        <v>60</v>
      </c>
      <c r="O479" s="543">
        <v>1</v>
      </c>
      <c r="P479" s="544">
        <v>3</v>
      </c>
      <c r="Q479" s="552">
        <v>0</v>
      </c>
      <c r="R479" s="543">
        <v>0</v>
      </c>
      <c r="S479" s="544">
        <v>0</v>
      </c>
      <c r="T479" s="356">
        <f t="shared" si="89"/>
        <v>27</v>
      </c>
      <c r="U479" s="336">
        <f t="shared" si="90"/>
        <v>27</v>
      </c>
      <c r="V479" s="334">
        <f t="shared" si="91"/>
        <v>0</v>
      </c>
      <c r="W479" s="357">
        <f t="shared" si="92"/>
        <v>27</v>
      </c>
    </row>
    <row r="480" spans="1:27" outlineLevel="2">
      <c r="A480" s="326" t="s">
        <v>541</v>
      </c>
      <c r="B480" s="315" t="s">
        <v>34</v>
      </c>
      <c r="C480" s="315" t="s">
        <v>43</v>
      </c>
      <c r="D480" s="315" t="s">
        <v>449</v>
      </c>
      <c r="E480" s="315" t="s">
        <v>434</v>
      </c>
      <c r="F480" s="315" t="s">
        <v>435</v>
      </c>
      <c r="G480" s="355">
        <v>7.5</v>
      </c>
      <c r="H480" s="315" t="s">
        <v>42</v>
      </c>
      <c r="I480" s="329">
        <v>1</v>
      </c>
      <c r="J480" s="329">
        <v>22.5</v>
      </c>
      <c r="K480" s="330">
        <v>0</v>
      </c>
      <c r="L480" s="338">
        <f t="shared" si="87"/>
        <v>10</v>
      </c>
      <c r="M480" s="339">
        <f t="shared" si="88"/>
        <v>0</v>
      </c>
      <c r="N480" s="552">
        <v>80</v>
      </c>
      <c r="O480" s="543">
        <v>1</v>
      </c>
      <c r="P480" s="544">
        <v>0</v>
      </c>
      <c r="Q480" s="310">
        <v>20</v>
      </c>
      <c r="R480" s="543">
        <v>1</v>
      </c>
      <c r="S480" s="544">
        <v>0</v>
      </c>
      <c r="T480" s="356">
        <f t="shared" si="89"/>
        <v>45</v>
      </c>
      <c r="U480" s="336">
        <f t="shared" si="90"/>
        <v>22.5</v>
      </c>
      <c r="V480" s="334">
        <f t="shared" si="91"/>
        <v>22.5</v>
      </c>
      <c r="W480" s="357">
        <f t="shared" si="92"/>
        <v>45</v>
      </c>
    </row>
    <row r="481" spans="1:27" outlineLevel="2">
      <c r="A481" s="326" t="s">
        <v>541</v>
      </c>
      <c r="B481" s="315" t="s">
        <v>34</v>
      </c>
      <c r="C481" s="315" t="s">
        <v>43</v>
      </c>
      <c r="D481" s="315" t="s">
        <v>449</v>
      </c>
      <c r="E481" s="315" t="s">
        <v>434</v>
      </c>
      <c r="F481" s="540" t="s">
        <v>539</v>
      </c>
      <c r="G481" s="355">
        <v>7.5</v>
      </c>
      <c r="H481" s="315" t="s">
        <v>42</v>
      </c>
      <c r="I481" s="329">
        <v>1</v>
      </c>
      <c r="J481" s="329">
        <v>0</v>
      </c>
      <c r="K481" s="330">
        <v>2.25</v>
      </c>
      <c r="L481" s="338">
        <f t="shared" si="87"/>
        <v>0</v>
      </c>
      <c r="M481" s="339">
        <f t="shared" si="88"/>
        <v>1</v>
      </c>
      <c r="N481" s="614">
        <v>10</v>
      </c>
      <c r="O481" s="543">
        <v>0</v>
      </c>
      <c r="P481" s="550">
        <v>1</v>
      </c>
      <c r="Q481" s="310">
        <v>0</v>
      </c>
      <c r="R481" s="543">
        <v>0</v>
      </c>
      <c r="S481" s="544">
        <v>0</v>
      </c>
      <c r="T481" s="356">
        <f t="shared" si="89"/>
        <v>2.25</v>
      </c>
      <c r="U481" s="336">
        <f t="shared" si="90"/>
        <v>2.25</v>
      </c>
      <c r="V481" s="334">
        <f t="shared" si="91"/>
        <v>0</v>
      </c>
      <c r="W481" s="357">
        <f t="shared" si="92"/>
        <v>2.25</v>
      </c>
    </row>
    <row r="482" spans="1:27" outlineLevel="2">
      <c r="A482" s="326" t="s">
        <v>541</v>
      </c>
      <c r="B482" s="315" t="s">
        <v>34</v>
      </c>
      <c r="C482" s="315" t="s">
        <v>14</v>
      </c>
      <c r="D482" s="315" t="s">
        <v>450</v>
      </c>
      <c r="E482" s="315" t="s">
        <v>451</v>
      </c>
      <c r="F482" s="315" t="s">
        <v>452</v>
      </c>
      <c r="G482" s="355">
        <v>7.5</v>
      </c>
      <c r="H482" s="315" t="s">
        <v>42</v>
      </c>
      <c r="I482" s="329">
        <v>1</v>
      </c>
      <c r="J482" s="329">
        <v>18</v>
      </c>
      <c r="K482" s="330">
        <v>4.5</v>
      </c>
      <c r="L482" s="338">
        <f t="shared" si="87"/>
        <v>8</v>
      </c>
      <c r="M482" s="339">
        <f t="shared" si="88"/>
        <v>2</v>
      </c>
      <c r="N482" s="552">
        <v>20</v>
      </c>
      <c r="O482" s="543">
        <v>1</v>
      </c>
      <c r="P482" s="544">
        <v>1</v>
      </c>
      <c r="Q482" s="310">
        <v>60</v>
      </c>
      <c r="R482" s="543">
        <v>1</v>
      </c>
      <c r="S482" s="544">
        <v>3</v>
      </c>
      <c r="T482" s="356">
        <f t="shared" si="89"/>
        <v>54</v>
      </c>
      <c r="U482" s="336">
        <f t="shared" si="90"/>
        <v>22.5</v>
      </c>
      <c r="V482" s="334">
        <f t="shared" si="91"/>
        <v>31.5</v>
      </c>
      <c r="W482" s="357">
        <f t="shared" si="92"/>
        <v>54</v>
      </c>
    </row>
    <row r="483" spans="1:27" outlineLevel="2">
      <c r="A483" s="326" t="s">
        <v>541</v>
      </c>
      <c r="B483" s="315" t="s">
        <v>34</v>
      </c>
      <c r="C483" s="315" t="s">
        <v>14</v>
      </c>
      <c r="D483" s="315" t="s">
        <v>453</v>
      </c>
      <c r="E483" s="315" t="s">
        <v>454</v>
      </c>
      <c r="F483" s="315" t="s">
        <v>455</v>
      </c>
      <c r="G483" s="355">
        <v>7.5</v>
      </c>
      <c r="H483" s="315" t="s">
        <v>42</v>
      </c>
      <c r="I483" s="329">
        <v>1</v>
      </c>
      <c r="J483" s="329">
        <v>18</v>
      </c>
      <c r="K483" s="330">
        <v>4.5</v>
      </c>
      <c r="L483" s="338">
        <f t="shared" si="87"/>
        <v>8</v>
      </c>
      <c r="M483" s="339">
        <f t="shared" si="88"/>
        <v>2</v>
      </c>
      <c r="N483" s="552">
        <v>20</v>
      </c>
      <c r="O483" s="543">
        <v>1</v>
      </c>
      <c r="P483" s="544">
        <v>1</v>
      </c>
      <c r="Q483" s="310">
        <v>60</v>
      </c>
      <c r="R483" s="543">
        <v>1</v>
      </c>
      <c r="S483" s="544">
        <v>3</v>
      </c>
      <c r="T483" s="356">
        <f t="shared" si="89"/>
        <v>54</v>
      </c>
      <c r="U483" s="336">
        <f t="shared" si="90"/>
        <v>22.5</v>
      </c>
      <c r="V483" s="334">
        <f t="shared" si="91"/>
        <v>31.5</v>
      </c>
      <c r="W483" s="357">
        <f t="shared" si="92"/>
        <v>54</v>
      </c>
    </row>
    <row r="484" spans="1:27" outlineLevel="1">
      <c r="A484" s="326"/>
      <c r="B484" s="662" t="s">
        <v>1056</v>
      </c>
      <c r="C484" s="315"/>
      <c r="D484" s="315"/>
      <c r="E484" s="315"/>
      <c r="F484" s="315"/>
      <c r="G484" s="355"/>
      <c r="H484" s="315"/>
      <c r="I484" s="329"/>
      <c r="J484" s="329"/>
      <c r="K484" s="330"/>
      <c r="L484" s="338"/>
      <c r="M484" s="339"/>
      <c r="N484" s="552"/>
      <c r="O484" s="543"/>
      <c r="P484" s="544"/>
      <c r="Q484" s="310"/>
      <c r="R484" s="543"/>
      <c r="S484" s="544"/>
      <c r="T484" s="356"/>
      <c r="U484" s="336"/>
      <c r="V484" s="334"/>
      <c r="W484" s="357">
        <f>SUBTOTAL(9,W479:W483)</f>
        <v>182.25</v>
      </c>
    </row>
    <row r="485" spans="1:27" outlineLevel="2">
      <c r="A485" s="326" t="s">
        <v>541</v>
      </c>
      <c r="B485" s="315" t="s">
        <v>80</v>
      </c>
      <c r="C485" s="315" t="s">
        <v>43</v>
      </c>
      <c r="D485" s="315" t="s">
        <v>433</v>
      </c>
      <c r="E485" s="315" t="s">
        <v>434</v>
      </c>
      <c r="F485" s="315" t="s">
        <v>435</v>
      </c>
      <c r="G485" s="355">
        <v>6</v>
      </c>
      <c r="H485" s="315" t="s">
        <v>42</v>
      </c>
      <c r="I485" s="329">
        <v>1</v>
      </c>
      <c r="J485" s="329">
        <v>18</v>
      </c>
      <c r="K485" s="330">
        <v>0</v>
      </c>
      <c r="L485" s="338">
        <f t="shared" si="87"/>
        <v>10</v>
      </c>
      <c r="M485" s="339">
        <f t="shared" si="88"/>
        <v>0</v>
      </c>
      <c r="N485" s="552">
        <v>28</v>
      </c>
      <c r="O485" s="548">
        <v>0.5</v>
      </c>
      <c r="P485" s="544">
        <v>0</v>
      </c>
      <c r="Q485" s="552">
        <v>10</v>
      </c>
      <c r="R485" s="543">
        <v>0.25</v>
      </c>
      <c r="S485" s="544">
        <v>0</v>
      </c>
      <c r="T485" s="356">
        <f t="shared" si="89"/>
        <v>13.5</v>
      </c>
      <c r="U485" s="336">
        <f t="shared" si="90"/>
        <v>9</v>
      </c>
      <c r="V485" s="334">
        <f t="shared" si="91"/>
        <v>4.5</v>
      </c>
      <c r="W485" s="357">
        <f t="shared" si="92"/>
        <v>13.5</v>
      </c>
    </row>
    <row r="486" spans="1:27" outlineLevel="2">
      <c r="A486" s="326" t="s">
        <v>541</v>
      </c>
      <c r="B486" s="315" t="s">
        <v>80</v>
      </c>
      <c r="C486" s="315" t="s">
        <v>14</v>
      </c>
      <c r="D486" s="315" t="s">
        <v>436</v>
      </c>
      <c r="E486" s="315" t="s">
        <v>437</v>
      </c>
      <c r="F486" s="315" t="s">
        <v>438</v>
      </c>
      <c r="G486" s="355">
        <v>6</v>
      </c>
      <c r="H486" s="315" t="s">
        <v>42</v>
      </c>
      <c r="I486" s="329">
        <v>1</v>
      </c>
      <c r="J486" s="329">
        <v>15.75</v>
      </c>
      <c r="K486" s="330">
        <v>2.25</v>
      </c>
      <c r="L486" s="338">
        <f t="shared" si="87"/>
        <v>8.75</v>
      </c>
      <c r="M486" s="339">
        <f t="shared" si="88"/>
        <v>1.25</v>
      </c>
      <c r="N486" s="552">
        <v>20</v>
      </c>
      <c r="O486" s="543">
        <v>0.33</v>
      </c>
      <c r="P486" s="544">
        <v>1</v>
      </c>
      <c r="Q486" s="552">
        <v>20</v>
      </c>
      <c r="R486" s="548">
        <v>0.5</v>
      </c>
      <c r="S486" s="544">
        <v>1</v>
      </c>
      <c r="T486" s="356">
        <f t="shared" si="89"/>
        <v>17.572500000000002</v>
      </c>
      <c r="U486" s="336">
        <f t="shared" si="90"/>
        <v>7.4475000000000007</v>
      </c>
      <c r="V486" s="334">
        <f t="shared" si="91"/>
        <v>10.125</v>
      </c>
      <c r="W486" s="357">
        <f t="shared" si="92"/>
        <v>17.572500000000002</v>
      </c>
    </row>
    <row r="487" spans="1:27" outlineLevel="2">
      <c r="A487" s="326" t="s">
        <v>541</v>
      </c>
      <c r="B487" s="315" t="s">
        <v>80</v>
      </c>
      <c r="C487" s="315" t="s">
        <v>14</v>
      </c>
      <c r="D487" s="315" t="s">
        <v>439</v>
      </c>
      <c r="E487" s="315" t="s">
        <v>440</v>
      </c>
      <c r="F487" s="315" t="s">
        <v>441</v>
      </c>
      <c r="G487" s="355">
        <v>6</v>
      </c>
      <c r="H487" s="315" t="s">
        <v>42</v>
      </c>
      <c r="I487" s="329">
        <v>1</v>
      </c>
      <c r="J487" s="329">
        <v>15.75</v>
      </c>
      <c r="K487" s="330">
        <v>2.25</v>
      </c>
      <c r="L487" s="338">
        <f t="shared" si="87"/>
        <v>8.75</v>
      </c>
      <c r="M487" s="339">
        <f t="shared" si="88"/>
        <v>1.25</v>
      </c>
      <c r="N487" s="552">
        <v>20</v>
      </c>
      <c r="O487" s="543">
        <v>0.5</v>
      </c>
      <c r="P487" s="544">
        <v>1</v>
      </c>
      <c r="Q487" s="552">
        <v>20</v>
      </c>
      <c r="R487" s="548">
        <v>0.5</v>
      </c>
      <c r="S487" s="544">
        <v>1</v>
      </c>
      <c r="T487" s="356">
        <f t="shared" si="89"/>
        <v>20.25</v>
      </c>
      <c r="U487" s="336">
        <f t="shared" si="90"/>
        <v>10.125</v>
      </c>
      <c r="V487" s="334">
        <f t="shared" si="91"/>
        <v>10.125</v>
      </c>
      <c r="W487" s="357">
        <f t="shared" si="92"/>
        <v>20.25</v>
      </c>
    </row>
    <row r="488" spans="1:27" outlineLevel="2">
      <c r="A488" s="326" t="s">
        <v>541</v>
      </c>
      <c r="B488" s="315" t="s">
        <v>80</v>
      </c>
      <c r="C488" s="315" t="s">
        <v>18</v>
      </c>
      <c r="D488" s="315" t="s">
        <v>442</v>
      </c>
      <c r="E488" s="315" t="s">
        <v>443</v>
      </c>
      <c r="F488" s="315" t="s">
        <v>444</v>
      </c>
      <c r="G488" s="355">
        <v>6</v>
      </c>
      <c r="H488" s="315" t="s">
        <v>42</v>
      </c>
      <c r="I488" s="329">
        <v>1</v>
      </c>
      <c r="J488" s="329">
        <v>13.5</v>
      </c>
      <c r="K488" s="330">
        <v>4.5</v>
      </c>
      <c r="L488" s="338">
        <f t="shared" si="87"/>
        <v>7.5</v>
      </c>
      <c r="M488" s="339">
        <f t="shared" si="88"/>
        <v>2.5</v>
      </c>
      <c r="N488" s="554">
        <v>34</v>
      </c>
      <c r="O488" s="543">
        <v>0.5</v>
      </c>
      <c r="P488" s="544">
        <v>2</v>
      </c>
      <c r="Q488" s="310">
        <v>0</v>
      </c>
      <c r="R488" s="333">
        <v>0</v>
      </c>
      <c r="S488" s="334">
        <v>0</v>
      </c>
      <c r="T488" s="356">
        <f t="shared" si="89"/>
        <v>15.75</v>
      </c>
      <c r="U488" s="336">
        <f t="shared" si="90"/>
        <v>15.75</v>
      </c>
      <c r="V488" s="334">
        <f t="shared" si="91"/>
        <v>0</v>
      </c>
      <c r="W488" s="357">
        <f t="shared" si="92"/>
        <v>15.75</v>
      </c>
      <c r="X488" s="54"/>
      <c r="Y488" s="54"/>
      <c r="Z488" s="86"/>
      <c r="AA488" s="71"/>
    </row>
    <row r="489" spans="1:27" outlineLevel="1">
      <c r="A489" s="326"/>
      <c r="B489" s="662" t="s">
        <v>1061</v>
      </c>
      <c r="C489" s="315"/>
      <c r="D489" s="315"/>
      <c r="E489" s="315"/>
      <c r="F489" s="315"/>
      <c r="G489" s="355"/>
      <c r="H489" s="315"/>
      <c r="I489" s="329"/>
      <c r="J489" s="329"/>
      <c r="K489" s="330"/>
      <c r="L489" s="338"/>
      <c r="M489" s="339"/>
      <c r="N489" s="554"/>
      <c r="O489" s="543"/>
      <c r="P489" s="544"/>
      <c r="Q489" s="310"/>
      <c r="R489" s="333"/>
      <c r="S489" s="334"/>
      <c r="T489" s="356"/>
      <c r="U489" s="336"/>
      <c r="V489" s="334"/>
      <c r="W489" s="357">
        <f>SUBTOTAL(9,W485:W488)</f>
        <v>67.072500000000005</v>
      </c>
      <c r="X489" s="54"/>
      <c r="Y489" s="54"/>
      <c r="Z489" s="86"/>
      <c r="AA489" s="71"/>
    </row>
    <row r="490" spans="1:27" outlineLevel="2">
      <c r="A490" s="326" t="s">
        <v>541</v>
      </c>
      <c r="B490" s="315" t="s">
        <v>3</v>
      </c>
      <c r="C490" s="315" t="s">
        <v>43</v>
      </c>
      <c r="D490" s="315" t="s">
        <v>433</v>
      </c>
      <c r="E490" s="315" t="s">
        <v>434</v>
      </c>
      <c r="F490" s="315" t="s">
        <v>435</v>
      </c>
      <c r="G490" s="355">
        <v>6</v>
      </c>
      <c r="H490" s="315" t="s">
        <v>42</v>
      </c>
      <c r="I490" s="329">
        <v>1</v>
      </c>
      <c r="J490" s="329">
        <v>18</v>
      </c>
      <c r="K490" s="330">
        <v>0</v>
      </c>
      <c r="L490" s="338">
        <f t="shared" si="87"/>
        <v>10</v>
      </c>
      <c r="M490" s="339">
        <f t="shared" si="88"/>
        <v>0</v>
      </c>
      <c r="N490" s="559">
        <v>112</v>
      </c>
      <c r="O490" s="563">
        <v>2</v>
      </c>
      <c r="P490" s="544">
        <v>0</v>
      </c>
      <c r="Q490" s="552">
        <v>20</v>
      </c>
      <c r="R490" s="543">
        <v>0.5</v>
      </c>
      <c r="S490" s="544">
        <v>0</v>
      </c>
      <c r="T490" s="356">
        <f t="shared" si="89"/>
        <v>45</v>
      </c>
      <c r="U490" s="336">
        <f t="shared" si="90"/>
        <v>36</v>
      </c>
      <c r="V490" s="334">
        <f t="shared" si="91"/>
        <v>9</v>
      </c>
      <c r="W490" s="357">
        <f t="shared" si="92"/>
        <v>45</v>
      </c>
      <c r="X490" s="54"/>
      <c r="Y490" s="54"/>
      <c r="Z490" s="86"/>
      <c r="AA490" s="71"/>
    </row>
    <row r="491" spans="1:27" outlineLevel="2">
      <c r="A491" s="326" t="s">
        <v>541</v>
      </c>
      <c r="B491" s="315" t="s">
        <v>3</v>
      </c>
      <c r="C491" s="315" t="s">
        <v>43</v>
      </c>
      <c r="D491" s="315" t="s">
        <v>433</v>
      </c>
      <c r="E491" s="315" t="s">
        <v>434</v>
      </c>
      <c r="F491" s="315" t="s">
        <v>539</v>
      </c>
      <c r="G491" s="355">
        <v>6</v>
      </c>
      <c r="H491" s="315" t="s">
        <v>42</v>
      </c>
      <c r="I491" s="329">
        <v>1</v>
      </c>
      <c r="J491" s="329">
        <v>0</v>
      </c>
      <c r="K491" s="330">
        <v>2.25</v>
      </c>
      <c r="L491" s="338">
        <f t="shared" si="87"/>
        <v>0</v>
      </c>
      <c r="M491" s="339">
        <f t="shared" si="88"/>
        <v>1.25</v>
      </c>
      <c r="N491" s="552">
        <v>30</v>
      </c>
      <c r="O491" s="543">
        <v>0</v>
      </c>
      <c r="P491" s="544">
        <v>3</v>
      </c>
      <c r="Q491" s="552">
        <v>0</v>
      </c>
      <c r="R491" s="543">
        <v>0</v>
      </c>
      <c r="S491" s="544">
        <v>0</v>
      </c>
      <c r="T491" s="356">
        <f t="shared" si="89"/>
        <v>6.75</v>
      </c>
      <c r="U491" s="336">
        <f t="shared" si="90"/>
        <v>6.75</v>
      </c>
      <c r="V491" s="334">
        <f t="shared" si="91"/>
        <v>0</v>
      </c>
      <c r="W491" s="357">
        <f t="shared" si="92"/>
        <v>6.75</v>
      </c>
      <c r="X491" s="54"/>
      <c r="Y491" s="54"/>
      <c r="Z491" s="86"/>
      <c r="AA491" s="71"/>
    </row>
    <row r="492" spans="1:27" outlineLevel="2">
      <c r="A492" s="326" t="s">
        <v>541</v>
      </c>
      <c r="B492" s="315" t="s">
        <v>3</v>
      </c>
      <c r="C492" s="315" t="s">
        <v>14</v>
      </c>
      <c r="D492" s="315" t="s">
        <v>436</v>
      </c>
      <c r="E492" s="315" t="s">
        <v>437</v>
      </c>
      <c r="F492" s="315" t="s">
        <v>438</v>
      </c>
      <c r="G492" s="355">
        <v>6</v>
      </c>
      <c r="H492" s="315" t="s">
        <v>42</v>
      </c>
      <c r="I492" s="329">
        <v>1</v>
      </c>
      <c r="J492" s="329">
        <v>15.75</v>
      </c>
      <c r="K492" s="330">
        <v>2.25</v>
      </c>
      <c r="L492" s="338">
        <f t="shared" si="87"/>
        <v>8.75</v>
      </c>
      <c r="M492" s="339">
        <f t="shared" si="88"/>
        <v>1.25</v>
      </c>
      <c r="N492" s="552">
        <v>20</v>
      </c>
      <c r="O492" s="543">
        <v>0.34</v>
      </c>
      <c r="P492" s="544">
        <v>1</v>
      </c>
      <c r="Q492" s="677">
        <v>80</v>
      </c>
      <c r="R492" s="563">
        <v>1</v>
      </c>
      <c r="S492" s="674">
        <v>4</v>
      </c>
      <c r="T492" s="356">
        <f t="shared" si="89"/>
        <v>32.355000000000004</v>
      </c>
      <c r="U492" s="336">
        <f t="shared" si="90"/>
        <v>7.6050000000000004</v>
      </c>
      <c r="V492" s="334">
        <f t="shared" si="91"/>
        <v>24.75</v>
      </c>
      <c r="W492" s="357">
        <f t="shared" si="92"/>
        <v>32.355000000000004</v>
      </c>
      <c r="X492" s="54"/>
      <c r="Y492" s="54"/>
      <c r="Z492" s="86"/>
      <c r="AA492" s="71"/>
    </row>
    <row r="493" spans="1:27" outlineLevel="2">
      <c r="A493" s="326" t="s">
        <v>541</v>
      </c>
      <c r="B493" s="315" t="s">
        <v>3</v>
      </c>
      <c r="C493" s="315" t="s">
        <v>14</v>
      </c>
      <c r="D493" s="315" t="s">
        <v>439</v>
      </c>
      <c r="E493" s="315" t="s">
        <v>440</v>
      </c>
      <c r="F493" s="315" t="s">
        <v>441</v>
      </c>
      <c r="G493" s="355">
        <v>6</v>
      </c>
      <c r="H493" s="315" t="s">
        <v>42</v>
      </c>
      <c r="I493" s="329">
        <v>1</v>
      </c>
      <c r="J493" s="329">
        <v>15.75</v>
      </c>
      <c r="K493" s="330">
        <v>2.25</v>
      </c>
      <c r="L493" s="338">
        <f t="shared" si="87"/>
        <v>8.75</v>
      </c>
      <c r="M493" s="339">
        <f t="shared" si="88"/>
        <v>1.25</v>
      </c>
      <c r="N493" s="552">
        <v>40</v>
      </c>
      <c r="O493" s="543">
        <v>1</v>
      </c>
      <c r="P493" s="544">
        <v>2</v>
      </c>
      <c r="Q493" s="552">
        <v>80</v>
      </c>
      <c r="R493" s="563">
        <v>1</v>
      </c>
      <c r="S493" s="544">
        <v>4</v>
      </c>
      <c r="T493" s="356">
        <f t="shared" si="89"/>
        <v>45</v>
      </c>
      <c r="U493" s="336">
        <f t="shared" si="90"/>
        <v>20.25</v>
      </c>
      <c r="V493" s="334">
        <f t="shared" si="91"/>
        <v>24.75</v>
      </c>
      <c r="W493" s="357">
        <f t="shared" si="92"/>
        <v>45</v>
      </c>
      <c r="X493" s="54"/>
      <c r="Y493" s="54"/>
      <c r="Z493" s="86"/>
      <c r="AA493" s="71"/>
    </row>
    <row r="494" spans="1:27" outlineLevel="2">
      <c r="A494" s="326" t="s">
        <v>541</v>
      </c>
      <c r="B494" s="315" t="s">
        <v>3</v>
      </c>
      <c r="C494" s="315" t="s">
        <v>18</v>
      </c>
      <c r="D494" s="315" t="s">
        <v>442</v>
      </c>
      <c r="E494" s="315" t="s">
        <v>443</v>
      </c>
      <c r="F494" s="315" t="s">
        <v>444</v>
      </c>
      <c r="G494" s="355">
        <v>6</v>
      </c>
      <c r="H494" s="315" t="s">
        <v>42</v>
      </c>
      <c r="I494" s="329">
        <v>1</v>
      </c>
      <c r="J494" s="329">
        <v>13.5</v>
      </c>
      <c r="K494" s="330">
        <v>4.5</v>
      </c>
      <c r="L494" s="338">
        <f t="shared" si="87"/>
        <v>7.5</v>
      </c>
      <c r="M494" s="339">
        <f t="shared" si="88"/>
        <v>2.5</v>
      </c>
      <c r="N494" s="559">
        <v>80</v>
      </c>
      <c r="O494" s="543">
        <v>1.5</v>
      </c>
      <c r="P494" s="561">
        <v>4</v>
      </c>
      <c r="Q494" s="310">
        <v>0</v>
      </c>
      <c r="R494" s="333">
        <v>0</v>
      </c>
      <c r="S494" s="334">
        <v>0</v>
      </c>
      <c r="T494" s="356">
        <f t="shared" si="89"/>
        <v>38.25</v>
      </c>
      <c r="U494" s="336">
        <f t="shared" si="90"/>
        <v>38.25</v>
      </c>
      <c r="V494" s="334">
        <f t="shared" si="91"/>
        <v>0</v>
      </c>
      <c r="W494" s="357">
        <f t="shared" si="92"/>
        <v>38.25</v>
      </c>
      <c r="X494" s="54"/>
      <c r="Y494" s="54"/>
      <c r="Z494" s="86"/>
      <c r="AA494" s="71"/>
    </row>
    <row r="495" spans="1:27" outlineLevel="2">
      <c r="A495" s="326" t="s">
        <v>541</v>
      </c>
      <c r="B495" s="315" t="s">
        <v>3</v>
      </c>
      <c r="C495" s="315" t="s">
        <v>8</v>
      </c>
      <c r="D495" s="315" t="s">
        <v>29</v>
      </c>
      <c r="E495" s="315" t="s">
        <v>30</v>
      </c>
      <c r="F495" s="315" t="s">
        <v>31</v>
      </c>
      <c r="G495" s="355">
        <v>12</v>
      </c>
      <c r="H495" s="315" t="s">
        <v>32</v>
      </c>
      <c r="I495" s="329">
        <v>1</v>
      </c>
      <c r="J495" s="329">
        <f>$Y$31</f>
        <v>0.1</v>
      </c>
      <c r="K495" s="330">
        <v>0</v>
      </c>
      <c r="L495" s="338">
        <f t="shared" si="87"/>
        <v>2.7777777777777776E-2</v>
      </c>
      <c r="M495" s="339">
        <f t="shared" si="88"/>
        <v>0</v>
      </c>
      <c r="N495" s="310">
        <v>0</v>
      </c>
      <c r="O495" s="333">
        <f>N495</f>
        <v>0</v>
      </c>
      <c r="P495" s="334">
        <v>0</v>
      </c>
      <c r="Q495" s="552">
        <v>1</v>
      </c>
      <c r="R495" s="543">
        <f>Q495</f>
        <v>1</v>
      </c>
      <c r="S495" s="544">
        <v>0</v>
      </c>
      <c r="T495" s="609">
        <f t="shared" si="89"/>
        <v>0.1</v>
      </c>
      <c r="U495" s="610">
        <f t="shared" si="90"/>
        <v>0</v>
      </c>
      <c r="V495" s="544">
        <f t="shared" si="91"/>
        <v>0.1</v>
      </c>
      <c r="W495" s="357">
        <f t="shared" si="92"/>
        <v>0.1</v>
      </c>
      <c r="X495" s="54"/>
      <c r="Y495" s="54"/>
      <c r="Z495" s="86"/>
      <c r="AA495" s="71"/>
    </row>
    <row r="496" spans="1:27" outlineLevel="1">
      <c r="A496" s="326"/>
      <c r="B496" s="662" t="s">
        <v>1062</v>
      </c>
      <c r="C496" s="315"/>
      <c r="D496" s="315"/>
      <c r="E496" s="315"/>
      <c r="F496" s="315"/>
      <c r="G496" s="355"/>
      <c r="H496" s="315"/>
      <c r="I496" s="329"/>
      <c r="J496" s="329"/>
      <c r="K496" s="330"/>
      <c r="L496" s="338"/>
      <c r="M496" s="339"/>
      <c r="N496" s="310"/>
      <c r="O496" s="333"/>
      <c r="P496" s="334"/>
      <c r="Q496" s="552"/>
      <c r="R496" s="543"/>
      <c r="S496" s="544"/>
      <c r="T496" s="609"/>
      <c r="U496" s="610"/>
      <c r="V496" s="544"/>
      <c r="W496" s="357">
        <f>SUBTOTAL(9,W490:W495)</f>
        <v>167.45500000000001</v>
      </c>
      <c r="X496" s="54"/>
      <c r="Y496" s="54"/>
      <c r="Z496" s="86"/>
      <c r="AA496" s="71"/>
    </row>
    <row r="497" spans="1:27" outlineLevel="2">
      <c r="A497" s="326" t="s">
        <v>541</v>
      </c>
      <c r="B497" s="315" t="s">
        <v>24</v>
      </c>
      <c r="C497" s="315" t="s">
        <v>8</v>
      </c>
      <c r="D497" s="315" t="s">
        <v>25</v>
      </c>
      <c r="E497" s="315" t="s">
        <v>26</v>
      </c>
      <c r="F497" s="315" t="s">
        <v>27</v>
      </c>
      <c r="G497" s="355">
        <v>6</v>
      </c>
      <c r="H497" s="315" t="s">
        <v>28</v>
      </c>
      <c r="I497" s="329">
        <v>0</v>
      </c>
      <c r="J497" s="329">
        <f>21*I497</f>
        <v>0</v>
      </c>
      <c r="K497" s="567">
        <v>6</v>
      </c>
      <c r="L497" s="338">
        <f t="shared" si="87"/>
        <v>0</v>
      </c>
      <c r="M497" s="339">
        <f t="shared" si="88"/>
        <v>3.3333333333333335</v>
      </c>
      <c r="N497" s="310">
        <v>0</v>
      </c>
      <c r="O497" s="333">
        <v>0</v>
      </c>
      <c r="P497" s="334">
        <v>0</v>
      </c>
      <c r="Q497" s="552">
        <v>30</v>
      </c>
      <c r="R497" s="543">
        <v>0</v>
      </c>
      <c r="S497" s="544">
        <v>1</v>
      </c>
      <c r="T497" s="609">
        <f t="shared" si="89"/>
        <v>6</v>
      </c>
      <c r="U497" s="610">
        <f t="shared" si="90"/>
        <v>0</v>
      </c>
      <c r="V497" s="561">
        <f t="shared" si="91"/>
        <v>6</v>
      </c>
      <c r="W497" s="357">
        <f t="shared" si="92"/>
        <v>6</v>
      </c>
      <c r="X497" s="54"/>
      <c r="Y497" s="54"/>
      <c r="Z497" s="86"/>
      <c r="AA497" s="71"/>
    </row>
    <row r="498" spans="1:27" outlineLevel="1">
      <c r="A498" s="326"/>
      <c r="B498" s="662" t="s">
        <v>1057</v>
      </c>
      <c r="C498" s="315"/>
      <c r="D498" s="315"/>
      <c r="E498" s="315"/>
      <c r="F498" s="315"/>
      <c r="G498" s="355"/>
      <c r="H498" s="315"/>
      <c r="I498" s="329"/>
      <c r="J498" s="329"/>
      <c r="K498" s="567"/>
      <c r="L498" s="338"/>
      <c r="M498" s="339"/>
      <c r="N498" s="310"/>
      <c r="O498" s="333"/>
      <c r="P498" s="334"/>
      <c r="Q498" s="552"/>
      <c r="R498" s="543"/>
      <c r="S498" s="544"/>
      <c r="T498" s="609"/>
      <c r="U498" s="610"/>
      <c r="V498" s="561"/>
      <c r="W498" s="357">
        <f>SUBTOTAL(9,W497:W497)</f>
        <v>6</v>
      </c>
      <c r="X498" s="54"/>
      <c r="Y498" s="54"/>
      <c r="Z498" s="86"/>
      <c r="AA498" s="71"/>
    </row>
    <row r="499" spans="1:27" outlineLevel="2">
      <c r="A499" s="326" t="s">
        <v>541</v>
      </c>
      <c r="B499" s="315" t="s">
        <v>70</v>
      </c>
      <c r="C499" s="315" t="s">
        <v>43</v>
      </c>
      <c r="D499" s="315" t="s">
        <v>456</v>
      </c>
      <c r="E499" s="315" t="s">
        <v>51</v>
      </c>
      <c r="F499" s="315" t="s">
        <v>457</v>
      </c>
      <c r="G499" s="355">
        <v>5</v>
      </c>
      <c r="H499" s="315" t="s">
        <v>144</v>
      </c>
      <c r="I499" s="329">
        <v>1</v>
      </c>
      <c r="J499" s="329">
        <v>6.75</v>
      </c>
      <c r="K499" s="330">
        <v>6.75</v>
      </c>
      <c r="L499" s="338">
        <f t="shared" si="87"/>
        <v>4.5</v>
      </c>
      <c r="M499" s="339">
        <f t="shared" si="88"/>
        <v>4.5</v>
      </c>
      <c r="N499" s="552">
        <v>24</v>
      </c>
      <c r="O499" s="543">
        <v>1</v>
      </c>
      <c r="P499" s="544">
        <v>2</v>
      </c>
      <c r="Q499" s="310">
        <v>0</v>
      </c>
      <c r="R499" s="333">
        <v>0</v>
      </c>
      <c r="S499" s="334">
        <v>0</v>
      </c>
      <c r="T499" s="356">
        <f t="shared" si="89"/>
        <v>20.25</v>
      </c>
      <c r="U499" s="336">
        <f t="shared" si="90"/>
        <v>20.25</v>
      </c>
      <c r="V499" s="334">
        <f t="shared" si="91"/>
        <v>0</v>
      </c>
      <c r="W499" s="357">
        <f t="shared" si="92"/>
        <v>20.25</v>
      </c>
      <c r="X499" s="54"/>
      <c r="Y499" s="54"/>
      <c r="Z499" s="86"/>
      <c r="AA499" s="71"/>
    </row>
    <row r="500" spans="1:27" outlineLevel="1">
      <c r="A500" s="326"/>
      <c r="B500" s="662" t="s">
        <v>1058</v>
      </c>
      <c r="C500" s="315"/>
      <c r="D500" s="315"/>
      <c r="E500" s="315"/>
      <c r="F500" s="315"/>
      <c r="G500" s="355"/>
      <c r="H500" s="315"/>
      <c r="I500" s="329"/>
      <c r="J500" s="329"/>
      <c r="K500" s="330"/>
      <c r="L500" s="338"/>
      <c r="M500" s="339"/>
      <c r="N500" s="552"/>
      <c r="O500" s="543"/>
      <c r="P500" s="544"/>
      <c r="Q500" s="310"/>
      <c r="R500" s="333"/>
      <c r="S500" s="334"/>
      <c r="T500" s="356"/>
      <c r="U500" s="336"/>
      <c r="V500" s="334"/>
      <c r="W500" s="357">
        <f>SUBTOTAL(9,W499:W499)</f>
        <v>20.25</v>
      </c>
      <c r="X500" s="54"/>
      <c r="Y500" s="54"/>
      <c r="Z500" s="86"/>
      <c r="AA500" s="71"/>
    </row>
    <row r="501" spans="1:27" outlineLevel="2">
      <c r="A501" s="326" t="s">
        <v>563</v>
      </c>
      <c r="B501" s="315" t="s">
        <v>9</v>
      </c>
      <c r="C501" s="315" t="s">
        <v>97</v>
      </c>
      <c r="D501" s="315" t="s">
        <v>403</v>
      </c>
      <c r="E501" s="315" t="s">
        <v>404</v>
      </c>
      <c r="F501" s="315" t="s">
        <v>405</v>
      </c>
      <c r="G501" s="355">
        <v>6</v>
      </c>
      <c r="H501" s="315" t="s">
        <v>32</v>
      </c>
      <c r="I501" s="329">
        <v>1</v>
      </c>
      <c r="J501" s="329">
        <f>(9+$Y$34)*I501</f>
        <v>13.5</v>
      </c>
      <c r="K501" s="330">
        <v>4.5</v>
      </c>
      <c r="L501" s="338">
        <f t="shared" ref="L501:L536" si="93">J501*10/3/G501</f>
        <v>7.5</v>
      </c>
      <c r="M501" s="339">
        <f t="shared" ref="M501:M536" si="94">K501*10/3/G501</f>
        <v>2.5</v>
      </c>
      <c r="N501" s="559">
        <v>16</v>
      </c>
      <c r="O501" s="563">
        <v>0.4</v>
      </c>
      <c r="P501" s="561">
        <v>0.8</v>
      </c>
      <c r="Q501" s="310">
        <v>0</v>
      </c>
      <c r="R501" s="333">
        <v>0</v>
      </c>
      <c r="S501" s="334">
        <v>0</v>
      </c>
      <c r="T501" s="356">
        <f t="shared" ref="T501:T536" si="95">J501*(O501+R501)+K501*(P501+S501)</f>
        <v>9</v>
      </c>
      <c r="U501" s="336">
        <f t="shared" ref="U501:U536" si="96">J501*O501+K501*P501</f>
        <v>9</v>
      </c>
      <c r="V501" s="334">
        <f t="shared" ref="V501:V536" si="97">J501*R501+K501*S501</f>
        <v>0</v>
      </c>
      <c r="W501" s="357">
        <f t="shared" ref="W501:W536" si="98">T501</f>
        <v>9</v>
      </c>
    </row>
    <row r="502" spans="1:27" outlineLevel="2">
      <c r="A502" s="326" t="s">
        <v>563</v>
      </c>
      <c r="B502" s="315" t="s">
        <v>9</v>
      </c>
      <c r="C502" s="315" t="s">
        <v>97</v>
      </c>
      <c r="D502" s="315" t="s">
        <v>406</v>
      </c>
      <c r="E502" s="315" t="s">
        <v>407</v>
      </c>
      <c r="F502" s="315" t="s">
        <v>408</v>
      </c>
      <c r="G502" s="355">
        <v>6</v>
      </c>
      <c r="H502" s="315" t="s">
        <v>32</v>
      </c>
      <c r="I502" s="329">
        <v>1</v>
      </c>
      <c r="J502" s="329">
        <v>0</v>
      </c>
      <c r="K502" s="330">
        <f>13.5+$Y$34</f>
        <v>18</v>
      </c>
      <c r="L502" s="338">
        <f t="shared" si="93"/>
        <v>0</v>
      </c>
      <c r="M502" s="339">
        <f t="shared" si="94"/>
        <v>10</v>
      </c>
      <c r="N502" s="552">
        <v>8</v>
      </c>
      <c r="O502" s="543">
        <v>0</v>
      </c>
      <c r="P502" s="544">
        <v>0.4</v>
      </c>
      <c r="Q502" s="310">
        <v>0</v>
      </c>
      <c r="R502" s="333">
        <v>0</v>
      </c>
      <c r="S502" s="334">
        <v>0</v>
      </c>
      <c r="T502" s="356">
        <f t="shared" si="95"/>
        <v>7.2</v>
      </c>
      <c r="U502" s="336">
        <f t="shared" si="96"/>
        <v>7.2</v>
      </c>
      <c r="V502" s="334">
        <f t="shared" si="97"/>
        <v>0</v>
      </c>
      <c r="W502" s="357">
        <f t="shared" si="98"/>
        <v>7.2</v>
      </c>
    </row>
    <row r="503" spans="1:27" outlineLevel="2">
      <c r="A503" s="326" t="s">
        <v>563</v>
      </c>
      <c r="B503" s="315" t="s">
        <v>9</v>
      </c>
      <c r="C503" s="315" t="s">
        <v>8</v>
      </c>
      <c r="D503" s="315" t="s">
        <v>409</v>
      </c>
      <c r="E503" s="315" t="s">
        <v>410</v>
      </c>
      <c r="F503" s="315" t="s">
        <v>411</v>
      </c>
      <c r="G503" s="355">
        <v>6</v>
      </c>
      <c r="H503" s="315" t="s">
        <v>32</v>
      </c>
      <c r="I503" s="329">
        <v>1</v>
      </c>
      <c r="J503" s="329">
        <f>(9+$Y$34)*I503</f>
        <v>13.5</v>
      </c>
      <c r="K503" s="330">
        <v>4.5</v>
      </c>
      <c r="L503" s="338">
        <f t="shared" si="93"/>
        <v>7.5</v>
      </c>
      <c r="M503" s="339">
        <f t="shared" si="94"/>
        <v>2.5</v>
      </c>
      <c r="N503" s="310">
        <v>0</v>
      </c>
      <c r="O503" s="543">
        <v>0</v>
      </c>
      <c r="P503" s="544">
        <v>0</v>
      </c>
      <c r="Q503" s="559">
        <v>6</v>
      </c>
      <c r="R503" s="563">
        <v>0.2</v>
      </c>
      <c r="S503" s="561">
        <v>0.4</v>
      </c>
      <c r="T503" s="356">
        <f t="shared" si="95"/>
        <v>4.5</v>
      </c>
      <c r="U503" s="336">
        <f t="shared" si="96"/>
        <v>0</v>
      </c>
      <c r="V503" s="334">
        <f t="shared" si="97"/>
        <v>4.5</v>
      </c>
      <c r="W503" s="357">
        <f t="shared" si="98"/>
        <v>4.5</v>
      </c>
    </row>
    <row r="504" spans="1:27" outlineLevel="2">
      <c r="A504" s="578" t="s">
        <v>563</v>
      </c>
      <c r="B504" s="579" t="s">
        <v>9</v>
      </c>
      <c r="C504" s="579" t="s">
        <v>8</v>
      </c>
      <c r="D504" s="579" t="s">
        <v>412</v>
      </c>
      <c r="E504" s="579" t="s">
        <v>413</v>
      </c>
      <c r="F504" s="579" t="s">
        <v>414</v>
      </c>
      <c r="G504" s="580">
        <v>3</v>
      </c>
      <c r="H504" s="579" t="s">
        <v>32</v>
      </c>
      <c r="I504" s="581">
        <v>1</v>
      </c>
      <c r="J504" s="581">
        <v>0</v>
      </c>
      <c r="K504" s="582">
        <v>9</v>
      </c>
      <c r="L504" s="583">
        <f t="shared" si="93"/>
        <v>0</v>
      </c>
      <c r="M504" s="584">
        <f t="shared" si="94"/>
        <v>10</v>
      </c>
      <c r="N504" s="585">
        <v>0</v>
      </c>
      <c r="O504" s="586">
        <v>0</v>
      </c>
      <c r="P504" s="587">
        <v>0</v>
      </c>
      <c r="Q504" s="585">
        <v>8</v>
      </c>
      <c r="R504" s="586">
        <v>0</v>
      </c>
      <c r="S504" s="587">
        <v>0.4</v>
      </c>
      <c r="T504" s="588">
        <f t="shared" si="95"/>
        <v>3.6</v>
      </c>
      <c r="U504" s="589">
        <f t="shared" si="96"/>
        <v>0</v>
      </c>
      <c r="V504" s="587">
        <f t="shared" si="97"/>
        <v>3.6</v>
      </c>
      <c r="W504" s="590">
        <f t="shared" si="98"/>
        <v>3.6</v>
      </c>
    </row>
    <row r="505" spans="1:27" outlineLevel="2">
      <c r="A505" s="576" t="s">
        <v>563</v>
      </c>
      <c r="B505" s="315" t="s">
        <v>9</v>
      </c>
      <c r="C505" s="361" t="s">
        <v>8</v>
      </c>
      <c r="D505" s="565" t="s">
        <v>908</v>
      </c>
      <c r="E505" s="565" t="s">
        <v>909</v>
      </c>
      <c r="F505" s="565" t="s">
        <v>957</v>
      </c>
      <c r="G505" s="355">
        <v>6</v>
      </c>
      <c r="H505" s="315" t="s">
        <v>32</v>
      </c>
      <c r="I505" s="575">
        <v>0.2</v>
      </c>
      <c r="J505" s="537">
        <f>(9+$Y$34)*I505</f>
        <v>2.7</v>
      </c>
      <c r="K505" s="567">
        <f>4.5*I505</f>
        <v>0.9</v>
      </c>
      <c r="L505" s="338">
        <f t="shared" si="93"/>
        <v>1.5</v>
      </c>
      <c r="M505" s="339">
        <f t="shared" si="94"/>
        <v>0.5</v>
      </c>
      <c r="N505" s="310">
        <v>0</v>
      </c>
      <c r="O505" s="333">
        <v>0</v>
      </c>
      <c r="P505" s="334">
        <v>0</v>
      </c>
      <c r="Q505" s="559">
        <v>8</v>
      </c>
      <c r="R505" s="563">
        <v>0.2</v>
      </c>
      <c r="S505" s="561">
        <v>0.4</v>
      </c>
      <c r="T505" s="356">
        <f t="shared" si="95"/>
        <v>0.90000000000000013</v>
      </c>
      <c r="U505" s="336">
        <f t="shared" si="96"/>
        <v>0</v>
      </c>
      <c r="V505" s="334">
        <f t="shared" si="97"/>
        <v>0.90000000000000013</v>
      </c>
      <c r="W505" s="357">
        <f t="shared" si="98"/>
        <v>0.90000000000000013</v>
      </c>
    </row>
    <row r="506" spans="1:27" outlineLevel="2">
      <c r="A506" s="576" t="s">
        <v>563</v>
      </c>
      <c r="B506" s="315" t="s">
        <v>9</v>
      </c>
      <c r="C506" s="361" t="s">
        <v>8</v>
      </c>
      <c r="D506" s="565" t="s">
        <v>908</v>
      </c>
      <c r="E506" s="565" t="s">
        <v>910</v>
      </c>
      <c r="F506" s="565" t="s">
        <v>958</v>
      </c>
      <c r="G506" s="355">
        <v>6</v>
      </c>
      <c r="H506" s="315" t="s">
        <v>32</v>
      </c>
      <c r="I506" s="575">
        <v>0</v>
      </c>
      <c r="J506" s="537">
        <f>(9+$Y$34)*I506</f>
        <v>0</v>
      </c>
      <c r="K506" s="567">
        <f>4.5*I506</f>
        <v>0</v>
      </c>
      <c r="L506" s="338">
        <f t="shared" si="93"/>
        <v>0</v>
      </c>
      <c r="M506" s="339">
        <f t="shared" si="94"/>
        <v>0</v>
      </c>
      <c r="N506" s="310">
        <v>0</v>
      </c>
      <c r="O506" s="333">
        <v>0</v>
      </c>
      <c r="P506" s="334">
        <v>0</v>
      </c>
      <c r="Q506" s="559">
        <v>8</v>
      </c>
      <c r="R506" s="563">
        <v>0.2</v>
      </c>
      <c r="S506" s="561">
        <v>0.4</v>
      </c>
      <c r="T506" s="356">
        <f t="shared" si="95"/>
        <v>0</v>
      </c>
      <c r="U506" s="336">
        <f t="shared" si="96"/>
        <v>0</v>
      </c>
      <c r="V506" s="334">
        <f t="shared" si="97"/>
        <v>0</v>
      </c>
      <c r="W506" s="357">
        <f t="shared" si="98"/>
        <v>0</v>
      </c>
    </row>
    <row r="507" spans="1:27" outlineLevel="1">
      <c r="A507" s="576"/>
      <c r="B507" s="662" t="s">
        <v>1059</v>
      </c>
      <c r="C507" s="361"/>
      <c r="D507" s="565"/>
      <c r="E507" s="565"/>
      <c r="F507" s="565"/>
      <c r="G507" s="355"/>
      <c r="H507" s="315"/>
      <c r="I507" s="575"/>
      <c r="J507" s="537"/>
      <c r="K507" s="567"/>
      <c r="L507" s="338"/>
      <c r="M507" s="339"/>
      <c r="N507" s="310"/>
      <c r="O507" s="333"/>
      <c r="P507" s="334"/>
      <c r="Q507" s="559"/>
      <c r="R507" s="563"/>
      <c r="S507" s="561"/>
      <c r="T507" s="356"/>
      <c r="U507" s="336"/>
      <c r="V507" s="334"/>
      <c r="W507" s="357">
        <f>SUBTOTAL(9,W501:W506)</f>
        <v>25.2</v>
      </c>
    </row>
    <row r="508" spans="1:27" outlineLevel="2">
      <c r="A508" s="326" t="s">
        <v>563</v>
      </c>
      <c r="B508" s="315" t="s">
        <v>75</v>
      </c>
      <c r="C508" s="315" t="s">
        <v>97</v>
      </c>
      <c r="D508" s="315" t="s">
        <v>403</v>
      </c>
      <c r="E508" s="315" t="s">
        <v>404</v>
      </c>
      <c r="F508" s="315" t="s">
        <v>405</v>
      </c>
      <c r="G508" s="355">
        <v>6</v>
      </c>
      <c r="H508" s="315" t="s">
        <v>32</v>
      </c>
      <c r="I508" s="329">
        <v>1</v>
      </c>
      <c r="J508" s="329">
        <f>(9+$Y$34)*I508</f>
        <v>13.5</v>
      </c>
      <c r="K508" s="330">
        <v>4.5</v>
      </c>
      <c r="L508" s="338">
        <f t="shared" si="93"/>
        <v>7.5</v>
      </c>
      <c r="M508" s="339">
        <f t="shared" si="94"/>
        <v>2.5</v>
      </c>
      <c r="N508" s="559">
        <v>16</v>
      </c>
      <c r="O508" s="563">
        <v>0.4</v>
      </c>
      <c r="P508" s="561">
        <v>0.8</v>
      </c>
      <c r="Q508" s="310">
        <v>0</v>
      </c>
      <c r="R508" s="333">
        <v>0</v>
      </c>
      <c r="S508" s="334">
        <v>0</v>
      </c>
      <c r="T508" s="356">
        <f t="shared" si="95"/>
        <v>9</v>
      </c>
      <c r="U508" s="336">
        <f t="shared" si="96"/>
        <v>9</v>
      </c>
      <c r="V508" s="334">
        <f t="shared" si="97"/>
        <v>0</v>
      </c>
      <c r="W508" s="357">
        <f t="shared" si="98"/>
        <v>9</v>
      </c>
    </row>
    <row r="509" spans="1:27" outlineLevel="2">
      <c r="A509" s="326" t="s">
        <v>563</v>
      </c>
      <c r="B509" s="315" t="s">
        <v>75</v>
      </c>
      <c r="C509" s="315" t="s">
        <v>97</v>
      </c>
      <c r="D509" s="315" t="s">
        <v>406</v>
      </c>
      <c r="E509" s="315" t="s">
        <v>407</v>
      </c>
      <c r="F509" s="315" t="s">
        <v>408</v>
      </c>
      <c r="G509" s="355">
        <v>6</v>
      </c>
      <c r="H509" s="315" t="s">
        <v>32</v>
      </c>
      <c r="I509" s="329">
        <v>1</v>
      </c>
      <c r="J509" s="329">
        <v>0</v>
      </c>
      <c r="K509" s="330">
        <f>13.5+$Y$34</f>
        <v>18</v>
      </c>
      <c r="L509" s="338">
        <f t="shared" si="93"/>
        <v>0</v>
      </c>
      <c r="M509" s="339">
        <f t="shared" si="94"/>
        <v>10</v>
      </c>
      <c r="N509" s="559">
        <v>8</v>
      </c>
      <c r="O509" s="563">
        <v>0</v>
      </c>
      <c r="P509" s="561">
        <v>0.4</v>
      </c>
      <c r="Q509" s="310">
        <v>0</v>
      </c>
      <c r="R509" s="333">
        <v>0</v>
      </c>
      <c r="S509" s="334">
        <v>0</v>
      </c>
      <c r="T509" s="356">
        <f t="shared" si="95"/>
        <v>7.2</v>
      </c>
      <c r="U509" s="336">
        <f t="shared" si="96"/>
        <v>7.2</v>
      </c>
      <c r="V509" s="334">
        <f t="shared" si="97"/>
        <v>0</v>
      </c>
      <c r="W509" s="357">
        <f t="shared" si="98"/>
        <v>7.2</v>
      </c>
    </row>
    <row r="510" spans="1:27" outlineLevel="2">
      <c r="A510" s="326" t="s">
        <v>563</v>
      </c>
      <c r="B510" s="315" t="s">
        <v>75</v>
      </c>
      <c r="C510" s="315" t="s">
        <v>8</v>
      </c>
      <c r="D510" s="315" t="s">
        <v>409</v>
      </c>
      <c r="E510" s="315" t="s">
        <v>410</v>
      </c>
      <c r="F510" s="315" t="s">
        <v>411</v>
      </c>
      <c r="G510" s="355">
        <v>6</v>
      </c>
      <c r="H510" s="315" t="s">
        <v>32</v>
      </c>
      <c r="I510" s="329">
        <v>1</v>
      </c>
      <c r="J510" s="329">
        <f>(9+$Y$34)*I510</f>
        <v>13.5</v>
      </c>
      <c r="K510" s="330">
        <v>4.5</v>
      </c>
      <c r="L510" s="338">
        <f t="shared" si="93"/>
        <v>7.5</v>
      </c>
      <c r="M510" s="339">
        <f t="shared" si="94"/>
        <v>2.5</v>
      </c>
      <c r="N510" s="310">
        <v>0</v>
      </c>
      <c r="O510" s="333">
        <v>0</v>
      </c>
      <c r="P510" s="334">
        <v>0</v>
      </c>
      <c r="Q510" s="559">
        <v>6</v>
      </c>
      <c r="R510" s="563">
        <v>0.2</v>
      </c>
      <c r="S510" s="561">
        <v>0.4</v>
      </c>
      <c r="T510" s="356">
        <f t="shared" si="95"/>
        <v>4.5</v>
      </c>
      <c r="U510" s="336">
        <f t="shared" si="96"/>
        <v>0</v>
      </c>
      <c r="V510" s="334">
        <f t="shared" si="97"/>
        <v>4.5</v>
      </c>
      <c r="W510" s="357">
        <f t="shared" si="98"/>
        <v>4.5</v>
      </c>
    </row>
    <row r="511" spans="1:27" outlineLevel="2">
      <c r="A511" s="578" t="s">
        <v>563</v>
      </c>
      <c r="B511" s="579" t="s">
        <v>75</v>
      </c>
      <c r="C511" s="579" t="s">
        <v>8</v>
      </c>
      <c r="D511" s="579" t="s">
        <v>412</v>
      </c>
      <c r="E511" s="579" t="s">
        <v>413</v>
      </c>
      <c r="F511" s="579" t="s">
        <v>414</v>
      </c>
      <c r="G511" s="580">
        <v>3</v>
      </c>
      <c r="H511" s="579" t="s">
        <v>32</v>
      </c>
      <c r="I511" s="581">
        <v>1</v>
      </c>
      <c r="J511" s="581">
        <v>0</v>
      </c>
      <c r="K511" s="582">
        <v>9</v>
      </c>
      <c r="L511" s="583">
        <f t="shared" si="93"/>
        <v>0</v>
      </c>
      <c r="M511" s="584">
        <f t="shared" si="94"/>
        <v>10</v>
      </c>
      <c r="N511" s="585">
        <v>0</v>
      </c>
      <c r="O511" s="586">
        <v>0</v>
      </c>
      <c r="P511" s="587">
        <v>0</v>
      </c>
      <c r="Q511" s="595">
        <v>8</v>
      </c>
      <c r="R511" s="596">
        <v>0</v>
      </c>
      <c r="S511" s="597">
        <v>0.4</v>
      </c>
      <c r="T511" s="588">
        <f t="shared" si="95"/>
        <v>3.6</v>
      </c>
      <c r="U511" s="589">
        <f t="shared" si="96"/>
        <v>0</v>
      </c>
      <c r="V511" s="587">
        <f t="shared" si="97"/>
        <v>3.6</v>
      </c>
      <c r="W511" s="590">
        <f t="shared" si="98"/>
        <v>3.6</v>
      </c>
    </row>
    <row r="512" spans="1:27" outlineLevel="2">
      <c r="A512" s="576" t="s">
        <v>563</v>
      </c>
      <c r="B512" s="315" t="s">
        <v>75</v>
      </c>
      <c r="C512" s="361" t="s">
        <v>8</v>
      </c>
      <c r="D512" s="565" t="s">
        <v>908</v>
      </c>
      <c r="E512" s="565" t="s">
        <v>909</v>
      </c>
      <c r="F512" s="565" t="s">
        <v>957</v>
      </c>
      <c r="G512" s="355">
        <v>6</v>
      </c>
      <c r="H512" s="315" t="s">
        <v>32</v>
      </c>
      <c r="I512" s="575">
        <v>0.2</v>
      </c>
      <c r="J512" s="537">
        <f>(9+$Y$34)*I512</f>
        <v>2.7</v>
      </c>
      <c r="K512" s="567">
        <f>4.5*I512</f>
        <v>0.9</v>
      </c>
      <c r="L512" s="338">
        <f t="shared" si="93"/>
        <v>1.5</v>
      </c>
      <c r="M512" s="339">
        <f t="shared" si="94"/>
        <v>0.5</v>
      </c>
      <c r="N512" s="310">
        <v>0</v>
      </c>
      <c r="O512" s="333">
        <v>0</v>
      </c>
      <c r="P512" s="334">
        <v>0</v>
      </c>
      <c r="Q512" s="559">
        <v>8</v>
      </c>
      <c r="R512" s="563">
        <v>0.2</v>
      </c>
      <c r="S512" s="561">
        <v>0.4</v>
      </c>
      <c r="T512" s="356">
        <f t="shared" si="95"/>
        <v>0.90000000000000013</v>
      </c>
      <c r="U512" s="336">
        <f t="shared" si="96"/>
        <v>0</v>
      </c>
      <c r="V512" s="334">
        <f t="shared" si="97"/>
        <v>0.90000000000000013</v>
      </c>
      <c r="W512" s="357">
        <f t="shared" si="98"/>
        <v>0.90000000000000013</v>
      </c>
    </row>
    <row r="513" spans="1:23" outlineLevel="2">
      <c r="A513" s="576" t="s">
        <v>563</v>
      </c>
      <c r="B513" s="315" t="s">
        <v>75</v>
      </c>
      <c r="C513" s="361" t="s">
        <v>8</v>
      </c>
      <c r="D513" s="565" t="s">
        <v>908</v>
      </c>
      <c r="E513" s="565" t="s">
        <v>910</v>
      </c>
      <c r="F513" s="565" t="s">
        <v>958</v>
      </c>
      <c r="G513" s="355">
        <v>6</v>
      </c>
      <c r="H513" s="315" t="s">
        <v>32</v>
      </c>
      <c r="I513" s="575">
        <v>0</v>
      </c>
      <c r="J513" s="537">
        <f>(9+$Y$34)*I513</f>
        <v>0</v>
      </c>
      <c r="K513" s="567">
        <f>4.5*I513</f>
        <v>0</v>
      </c>
      <c r="L513" s="338">
        <f t="shared" si="93"/>
        <v>0</v>
      </c>
      <c r="M513" s="339">
        <f t="shared" si="94"/>
        <v>0</v>
      </c>
      <c r="N513" s="310">
        <v>0</v>
      </c>
      <c r="O513" s="333">
        <v>0</v>
      </c>
      <c r="P513" s="334">
        <v>0</v>
      </c>
      <c r="Q513" s="559">
        <v>8</v>
      </c>
      <c r="R513" s="563">
        <v>0.2</v>
      </c>
      <c r="S513" s="561">
        <v>0.4</v>
      </c>
      <c r="T513" s="356">
        <f t="shared" si="95"/>
        <v>0</v>
      </c>
      <c r="U513" s="336">
        <f t="shared" si="96"/>
        <v>0</v>
      </c>
      <c r="V513" s="334">
        <f t="shared" si="97"/>
        <v>0</v>
      </c>
      <c r="W513" s="357">
        <f t="shared" si="98"/>
        <v>0</v>
      </c>
    </row>
    <row r="514" spans="1:23" outlineLevel="1">
      <c r="A514" s="576"/>
      <c r="B514" s="662" t="s">
        <v>1060</v>
      </c>
      <c r="C514" s="361"/>
      <c r="D514" s="565"/>
      <c r="E514" s="565"/>
      <c r="F514" s="565"/>
      <c r="G514" s="355"/>
      <c r="H514" s="315"/>
      <c r="I514" s="575"/>
      <c r="J514" s="537"/>
      <c r="K514" s="567"/>
      <c r="L514" s="338"/>
      <c r="M514" s="339"/>
      <c r="N514" s="310"/>
      <c r="O514" s="333"/>
      <c r="P514" s="334"/>
      <c r="Q514" s="559"/>
      <c r="R514" s="563"/>
      <c r="S514" s="561"/>
      <c r="T514" s="356"/>
      <c r="U514" s="336"/>
      <c r="V514" s="334"/>
      <c r="W514" s="357">
        <f>SUBTOTAL(9,W508:W513)</f>
        <v>25.2</v>
      </c>
    </row>
    <row r="515" spans="1:23" outlineLevel="2">
      <c r="A515" s="326" t="s">
        <v>563</v>
      </c>
      <c r="B515" s="315" t="s">
        <v>34</v>
      </c>
      <c r="C515" s="315" t="s">
        <v>97</v>
      </c>
      <c r="D515" s="315" t="s">
        <v>403</v>
      </c>
      <c r="E515" s="315" t="s">
        <v>404</v>
      </c>
      <c r="F515" s="315" t="s">
        <v>405</v>
      </c>
      <c r="G515" s="355">
        <v>6</v>
      </c>
      <c r="H515" s="315" t="s">
        <v>32</v>
      </c>
      <c r="I515" s="329">
        <v>1</v>
      </c>
      <c r="J515" s="329">
        <f>(9+$Y$34)*I515</f>
        <v>13.5</v>
      </c>
      <c r="K515" s="330">
        <v>4.5</v>
      </c>
      <c r="L515" s="338">
        <f t="shared" si="93"/>
        <v>7.5</v>
      </c>
      <c r="M515" s="339">
        <f t="shared" si="94"/>
        <v>2.5</v>
      </c>
      <c r="N515" s="559">
        <v>16</v>
      </c>
      <c r="O515" s="563">
        <v>0.4</v>
      </c>
      <c r="P515" s="561">
        <v>0.8</v>
      </c>
      <c r="Q515" s="310">
        <v>0</v>
      </c>
      <c r="R515" s="333">
        <v>0</v>
      </c>
      <c r="S515" s="334">
        <v>0</v>
      </c>
      <c r="T515" s="356">
        <f t="shared" si="95"/>
        <v>9</v>
      </c>
      <c r="U515" s="336">
        <f t="shared" si="96"/>
        <v>9</v>
      </c>
      <c r="V515" s="334">
        <f t="shared" si="97"/>
        <v>0</v>
      </c>
      <c r="W515" s="357">
        <f t="shared" si="98"/>
        <v>9</v>
      </c>
    </row>
    <row r="516" spans="1:23" outlineLevel="2">
      <c r="A516" s="326" t="s">
        <v>563</v>
      </c>
      <c r="B516" s="315" t="s">
        <v>34</v>
      </c>
      <c r="C516" s="315" t="s">
        <v>97</v>
      </c>
      <c r="D516" s="315" t="s">
        <v>406</v>
      </c>
      <c r="E516" s="315" t="s">
        <v>407</v>
      </c>
      <c r="F516" s="315" t="s">
        <v>408</v>
      </c>
      <c r="G516" s="355">
        <v>6</v>
      </c>
      <c r="H516" s="315" t="s">
        <v>32</v>
      </c>
      <c r="I516" s="329">
        <v>1</v>
      </c>
      <c r="J516" s="329">
        <v>0</v>
      </c>
      <c r="K516" s="330">
        <f>13.5+$Y$34</f>
        <v>18</v>
      </c>
      <c r="L516" s="338">
        <f t="shared" si="93"/>
        <v>0</v>
      </c>
      <c r="M516" s="339">
        <f t="shared" si="94"/>
        <v>10</v>
      </c>
      <c r="N516" s="552">
        <v>8</v>
      </c>
      <c r="O516" s="543">
        <v>0</v>
      </c>
      <c r="P516" s="544">
        <v>0.4</v>
      </c>
      <c r="Q516" s="310">
        <v>0</v>
      </c>
      <c r="R516" s="333">
        <v>0</v>
      </c>
      <c r="S516" s="334">
        <v>0</v>
      </c>
      <c r="T516" s="356">
        <f t="shared" si="95"/>
        <v>7.2</v>
      </c>
      <c r="U516" s="336">
        <f t="shared" si="96"/>
        <v>7.2</v>
      </c>
      <c r="V516" s="334">
        <f t="shared" si="97"/>
        <v>0</v>
      </c>
      <c r="W516" s="357">
        <f t="shared" si="98"/>
        <v>7.2</v>
      </c>
    </row>
    <row r="517" spans="1:23" outlineLevel="2">
      <c r="A517" s="326" t="s">
        <v>563</v>
      </c>
      <c r="B517" s="315" t="s">
        <v>34</v>
      </c>
      <c r="C517" s="315" t="s">
        <v>8</v>
      </c>
      <c r="D517" s="315" t="s">
        <v>409</v>
      </c>
      <c r="E517" s="315" t="s">
        <v>410</v>
      </c>
      <c r="F517" s="315" t="s">
        <v>411</v>
      </c>
      <c r="G517" s="355">
        <v>6</v>
      </c>
      <c r="H517" s="315" t="s">
        <v>32</v>
      </c>
      <c r="I517" s="329">
        <v>1</v>
      </c>
      <c r="J517" s="329">
        <f>(9+$Y$34)*I517</f>
        <v>13.5</v>
      </c>
      <c r="K517" s="330">
        <v>4.5</v>
      </c>
      <c r="L517" s="338">
        <f t="shared" si="93"/>
        <v>7.5</v>
      </c>
      <c r="M517" s="339">
        <f t="shared" si="94"/>
        <v>2.5</v>
      </c>
      <c r="N517" s="310">
        <v>0</v>
      </c>
      <c r="O517" s="333">
        <v>0</v>
      </c>
      <c r="P517" s="334">
        <v>0</v>
      </c>
      <c r="Q517" s="554">
        <v>6</v>
      </c>
      <c r="R517" s="548">
        <v>0.2</v>
      </c>
      <c r="S517" s="555">
        <v>0.4</v>
      </c>
      <c r="T517" s="356">
        <f t="shared" si="95"/>
        <v>4.5</v>
      </c>
      <c r="U517" s="336">
        <f t="shared" si="96"/>
        <v>0</v>
      </c>
      <c r="V517" s="334">
        <f t="shared" si="97"/>
        <v>4.5</v>
      </c>
      <c r="W517" s="357">
        <f t="shared" si="98"/>
        <v>4.5</v>
      </c>
    </row>
    <row r="518" spans="1:23" outlineLevel="2">
      <c r="A518" s="578" t="s">
        <v>563</v>
      </c>
      <c r="B518" s="579" t="s">
        <v>34</v>
      </c>
      <c r="C518" s="579" t="s">
        <v>8</v>
      </c>
      <c r="D518" s="579" t="s">
        <v>412</v>
      </c>
      <c r="E518" s="579" t="s">
        <v>413</v>
      </c>
      <c r="F518" s="579" t="s">
        <v>414</v>
      </c>
      <c r="G518" s="580">
        <v>3</v>
      </c>
      <c r="H518" s="579" t="s">
        <v>32</v>
      </c>
      <c r="I518" s="581">
        <v>1</v>
      </c>
      <c r="J518" s="581">
        <v>0</v>
      </c>
      <c r="K518" s="582">
        <v>9</v>
      </c>
      <c r="L518" s="583">
        <f t="shared" si="93"/>
        <v>0</v>
      </c>
      <c r="M518" s="584">
        <f t="shared" si="94"/>
        <v>10</v>
      </c>
      <c r="N518" s="585">
        <v>0</v>
      </c>
      <c r="O518" s="586">
        <v>0</v>
      </c>
      <c r="P518" s="587">
        <v>0</v>
      </c>
      <c r="Q518" s="585">
        <v>8</v>
      </c>
      <c r="R518" s="586">
        <v>0</v>
      </c>
      <c r="S518" s="587">
        <v>0.4</v>
      </c>
      <c r="T518" s="588">
        <f t="shared" si="95"/>
        <v>3.6</v>
      </c>
      <c r="U518" s="589">
        <f t="shared" si="96"/>
        <v>0</v>
      </c>
      <c r="V518" s="587">
        <f t="shared" si="97"/>
        <v>3.6</v>
      </c>
      <c r="W518" s="590">
        <f t="shared" si="98"/>
        <v>3.6</v>
      </c>
    </row>
    <row r="519" spans="1:23" outlineLevel="2">
      <c r="A519" s="576" t="s">
        <v>563</v>
      </c>
      <c r="B519" s="315" t="s">
        <v>34</v>
      </c>
      <c r="C519" s="361" t="s">
        <v>8</v>
      </c>
      <c r="D519" s="565" t="s">
        <v>908</v>
      </c>
      <c r="E519" s="565" t="s">
        <v>909</v>
      </c>
      <c r="F519" s="565" t="s">
        <v>957</v>
      </c>
      <c r="G519" s="355">
        <v>6</v>
      </c>
      <c r="H519" s="315" t="s">
        <v>32</v>
      </c>
      <c r="I519" s="575">
        <v>0.2</v>
      </c>
      <c r="J519" s="537">
        <f>(9+$Y$34)*I519</f>
        <v>2.7</v>
      </c>
      <c r="K519" s="567">
        <f>4.5*I519</f>
        <v>0.9</v>
      </c>
      <c r="L519" s="338">
        <f t="shared" si="93"/>
        <v>1.5</v>
      </c>
      <c r="M519" s="339">
        <f t="shared" si="94"/>
        <v>0.5</v>
      </c>
      <c r="N519" s="310">
        <v>0</v>
      </c>
      <c r="O519" s="333">
        <v>0</v>
      </c>
      <c r="P519" s="334">
        <v>0</v>
      </c>
      <c r="Q519" s="559">
        <v>8</v>
      </c>
      <c r="R519" s="563">
        <v>0.2</v>
      </c>
      <c r="S519" s="561">
        <v>0.4</v>
      </c>
      <c r="T519" s="356">
        <f t="shared" si="95"/>
        <v>0.90000000000000013</v>
      </c>
      <c r="U519" s="336">
        <f t="shared" si="96"/>
        <v>0</v>
      </c>
      <c r="V519" s="334">
        <f t="shared" si="97"/>
        <v>0.90000000000000013</v>
      </c>
      <c r="W519" s="357">
        <f t="shared" si="98"/>
        <v>0.90000000000000013</v>
      </c>
    </row>
    <row r="520" spans="1:23" outlineLevel="2">
      <c r="A520" s="576" t="s">
        <v>563</v>
      </c>
      <c r="B520" s="315" t="s">
        <v>34</v>
      </c>
      <c r="C520" s="361" t="s">
        <v>8</v>
      </c>
      <c r="D520" s="565" t="s">
        <v>908</v>
      </c>
      <c r="E520" s="565" t="s">
        <v>910</v>
      </c>
      <c r="F520" s="565" t="s">
        <v>958</v>
      </c>
      <c r="G520" s="355">
        <v>6</v>
      </c>
      <c r="H520" s="315" t="s">
        <v>32</v>
      </c>
      <c r="I520" s="575">
        <v>0</v>
      </c>
      <c r="J520" s="537">
        <f>(9+$Y$34)*I520</f>
        <v>0</v>
      </c>
      <c r="K520" s="567">
        <f>4.5*I520</f>
        <v>0</v>
      </c>
      <c r="L520" s="338">
        <f t="shared" si="93"/>
        <v>0</v>
      </c>
      <c r="M520" s="339">
        <f t="shared" si="94"/>
        <v>0</v>
      </c>
      <c r="N520" s="310">
        <v>0</v>
      </c>
      <c r="O520" s="333">
        <v>0</v>
      </c>
      <c r="P520" s="334">
        <v>0</v>
      </c>
      <c r="Q520" s="559">
        <v>8</v>
      </c>
      <c r="R520" s="563">
        <v>0.2</v>
      </c>
      <c r="S520" s="561">
        <v>0.4</v>
      </c>
      <c r="T520" s="356">
        <f t="shared" si="95"/>
        <v>0</v>
      </c>
      <c r="U520" s="336">
        <f t="shared" si="96"/>
        <v>0</v>
      </c>
      <c r="V520" s="334">
        <f t="shared" si="97"/>
        <v>0</v>
      </c>
      <c r="W520" s="357">
        <f t="shared" si="98"/>
        <v>0</v>
      </c>
    </row>
    <row r="521" spans="1:23" outlineLevel="1">
      <c r="A521" s="576"/>
      <c r="B521" s="662" t="s">
        <v>1056</v>
      </c>
      <c r="C521" s="361"/>
      <c r="D521" s="565"/>
      <c r="E521" s="565"/>
      <c r="F521" s="565"/>
      <c r="G521" s="355"/>
      <c r="H521" s="315"/>
      <c r="I521" s="575"/>
      <c r="J521" s="537"/>
      <c r="K521" s="567"/>
      <c r="L521" s="338"/>
      <c r="M521" s="339"/>
      <c r="N521" s="310"/>
      <c r="O521" s="333"/>
      <c r="P521" s="334"/>
      <c r="Q521" s="559"/>
      <c r="R521" s="563"/>
      <c r="S521" s="561"/>
      <c r="T521" s="356"/>
      <c r="U521" s="336"/>
      <c r="V521" s="334"/>
      <c r="W521" s="357">
        <f>SUBTOTAL(9,W515:W520)</f>
        <v>25.2</v>
      </c>
    </row>
    <row r="522" spans="1:23" outlineLevel="2">
      <c r="A522" s="326" t="s">
        <v>563</v>
      </c>
      <c r="B522" s="315" t="s">
        <v>80</v>
      </c>
      <c r="C522" s="315" t="s">
        <v>97</v>
      </c>
      <c r="D522" s="315" t="s">
        <v>403</v>
      </c>
      <c r="E522" s="315" t="s">
        <v>404</v>
      </c>
      <c r="F522" s="315" t="s">
        <v>405</v>
      </c>
      <c r="G522" s="355">
        <v>6</v>
      </c>
      <c r="H522" s="315" t="s">
        <v>32</v>
      </c>
      <c r="I522" s="329">
        <v>1</v>
      </c>
      <c r="J522" s="329">
        <f>(9+$Y$34)*I522</f>
        <v>13.5</v>
      </c>
      <c r="K522" s="330">
        <v>4.5</v>
      </c>
      <c r="L522" s="338">
        <f t="shared" si="93"/>
        <v>7.5</v>
      </c>
      <c r="M522" s="339">
        <f t="shared" si="94"/>
        <v>2.5</v>
      </c>
      <c r="N522" s="559">
        <v>16</v>
      </c>
      <c r="O522" s="563">
        <v>0.4</v>
      </c>
      <c r="P522" s="561">
        <v>0.8</v>
      </c>
      <c r="Q522" s="310">
        <v>0</v>
      </c>
      <c r="R522" s="333">
        <v>0</v>
      </c>
      <c r="S522" s="334">
        <v>0</v>
      </c>
      <c r="T522" s="356">
        <f t="shared" si="95"/>
        <v>9</v>
      </c>
      <c r="U522" s="336">
        <f t="shared" si="96"/>
        <v>9</v>
      </c>
      <c r="V522" s="334">
        <f t="shared" si="97"/>
        <v>0</v>
      </c>
      <c r="W522" s="357">
        <f t="shared" si="98"/>
        <v>9</v>
      </c>
    </row>
    <row r="523" spans="1:23" outlineLevel="2">
      <c r="A523" s="326" t="s">
        <v>563</v>
      </c>
      <c r="B523" s="315" t="s">
        <v>80</v>
      </c>
      <c r="C523" s="315" t="s">
        <v>97</v>
      </c>
      <c r="D523" s="315" t="s">
        <v>406</v>
      </c>
      <c r="E523" s="315" t="s">
        <v>407</v>
      </c>
      <c r="F523" s="315" t="s">
        <v>408</v>
      </c>
      <c r="G523" s="355">
        <v>6</v>
      </c>
      <c r="H523" s="315" t="s">
        <v>32</v>
      </c>
      <c r="I523" s="329">
        <v>1</v>
      </c>
      <c r="J523" s="329">
        <v>0</v>
      </c>
      <c r="K523" s="330">
        <f>13.5+$Y$34</f>
        <v>18</v>
      </c>
      <c r="L523" s="338">
        <f t="shared" si="93"/>
        <v>0</v>
      </c>
      <c r="M523" s="339">
        <f t="shared" si="94"/>
        <v>10</v>
      </c>
      <c r="N523" s="552">
        <v>8</v>
      </c>
      <c r="O523" s="543">
        <v>0</v>
      </c>
      <c r="P523" s="544">
        <v>0.4</v>
      </c>
      <c r="Q523" s="310">
        <v>0</v>
      </c>
      <c r="R523" s="333">
        <v>0</v>
      </c>
      <c r="S523" s="334">
        <v>0</v>
      </c>
      <c r="T523" s="356">
        <f t="shared" si="95"/>
        <v>7.2</v>
      </c>
      <c r="U523" s="336">
        <f t="shared" si="96"/>
        <v>7.2</v>
      </c>
      <c r="V523" s="334">
        <f t="shared" si="97"/>
        <v>0</v>
      </c>
      <c r="W523" s="357">
        <f t="shared" si="98"/>
        <v>7.2</v>
      </c>
    </row>
    <row r="524" spans="1:23" outlineLevel="2">
      <c r="A524" s="326" t="s">
        <v>563</v>
      </c>
      <c r="B524" s="315" t="s">
        <v>80</v>
      </c>
      <c r="C524" s="315" t="s">
        <v>8</v>
      </c>
      <c r="D524" s="315" t="s">
        <v>409</v>
      </c>
      <c r="E524" s="315" t="s">
        <v>410</v>
      </c>
      <c r="F524" s="315" t="s">
        <v>411</v>
      </c>
      <c r="G524" s="355">
        <v>6</v>
      </c>
      <c r="H524" s="315" t="s">
        <v>32</v>
      </c>
      <c r="I524" s="329">
        <v>1</v>
      </c>
      <c r="J524" s="329">
        <f>(9+$Y$34)*I524</f>
        <v>13.5</v>
      </c>
      <c r="K524" s="330">
        <v>4.5</v>
      </c>
      <c r="L524" s="338">
        <f t="shared" si="93"/>
        <v>7.5</v>
      </c>
      <c r="M524" s="339">
        <f t="shared" si="94"/>
        <v>2.5</v>
      </c>
      <c r="N524" s="552">
        <v>0</v>
      </c>
      <c r="O524" s="543">
        <v>0</v>
      </c>
      <c r="P524" s="544">
        <v>0</v>
      </c>
      <c r="Q524" s="559">
        <v>6</v>
      </c>
      <c r="R524" s="563">
        <v>0.2</v>
      </c>
      <c r="S524" s="561">
        <v>0.4</v>
      </c>
      <c r="T524" s="356">
        <f t="shared" si="95"/>
        <v>4.5</v>
      </c>
      <c r="U524" s="336">
        <f t="shared" si="96"/>
        <v>0</v>
      </c>
      <c r="V524" s="334">
        <f t="shared" si="97"/>
        <v>4.5</v>
      </c>
      <c r="W524" s="357">
        <f t="shared" si="98"/>
        <v>4.5</v>
      </c>
    </row>
    <row r="525" spans="1:23" outlineLevel="2">
      <c r="A525" s="578" t="s">
        <v>563</v>
      </c>
      <c r="B525" s="579" t="s">
        <v>80</v>
      </c>
      <c r="C525" s="579" t="s">
        <v>8</v>
      </c>
      <c r="D525" s="579" t="s">
        <v>412</v>
      </c>
      <c r="E525" s="579" t="s">
        <v>413</v>
      </c>
      <c r="F525" s="579" t="s">
        <v>414</v>
      </c>
      <c r="G525" s="580">
        <v>3</v>
      </c>
      <c r="H525" s="579" t="s">
        <v>32</v>
      </c>
      <c r="I525" s="581">
        <v>1</v>
      </c>
      <c r="J525" s="581">
        <v>0</v>
      </c>
      <c r="K525" s="582">
        <v>9</v>
      </c>
      <c r="L525" s="583">
        <f t="shared" si="93"/>
        <v>0</v>
      </c>
      <c r="M525" s="584">
        <f t="shared" si="94"/>
        <v>10</v>
      </c>
      <c r="N525" s="585">
        <v>0</v>
      </c>
      <c r="O525" s="586">
        <v>0</v>
      </c>
      <c r="P525" s="587">
        <v>0</v>
      </c>
      <c r="Q525" s="595">
        <v>8</v>
      </c>
      <c r="R525" s="596">
        <v>0</v>
      </c>
      <c r="S525" s="597">
        <v>0.4</v>
      </c>
      <c r="T525" s="588">
        <f t="shared" si="95"/>
        <v>3.6</v>
      </c>
      <c r="U525" s="589">
        <f t="shared" si="96"/>
        <v>0</v>
      </c>
      <c r="V525" s="587">
        <f t="shared" si="97"/>
        <v>3.6</v>
      </c>
      <c r="W525" s="590">
        <f t="shared" si="98"/>
        <v>3.6</v>
      </c>
    </row>
    <row r="526" spans="1:23" outlineLevel="2">
      <c r="A526" s="576" t="s">
        <v>563</v>
      </c>
      <c r="B526" s="315" t="s">
        <v>80</v>
      </c>
      <c r="C526" s="361" t="s">
        <v>8</v>
      </c>
      <c r="D526" s="565" t="s">
        <v>908</v>
      </c>
      <c r="E526" s="565" t="s">
        <v>909</v>
      </c>
      <c r="F526" s="565" t="s">
        <v>957</v>
      </c>
      <c r="G526" s="355">
        <v>6</v>
      </c>
      <c r="H526" s="315" t="s">
        <v>32</v>
      </c>
      <c r="I526" s="575">
        <v>0.2</v>
      </c>
      <c r="J526" s="537">
        <f>(9+$Y$34)*I526</f>
        <v>2.7</v>
      </c>
      <c r="K526" s="567">
        <f>4.5*I526</f>
        <v>0.9</v>
      </c>
      <c r="L526" s="338">
        <f t="shared" si="93"/>
        <v>1.5</v>
      </c>
      <c r="M526" s="339">
        <f t="shared" si="94"/>
        <v>0.5</v>
      </c>
      <c r="N526" s="310">
        <v>0</v>
      </c>
      <c r="O526" s="333">
        <v>0</v>
      </c>
      <c r="P526" s="334">
        <v>0</v>
      </c>
      <c r="Q526" s="559">
        <v>8</v>
      </c>
      <c r="R526" s="563">
        <v>0.2</v>
      </c>
      <c r="S526" s="561">
        <v>0.4</v>
      </c>
      <c r="T526" s="356">
        <f t="shared" si="95"/>
        <v>0.90000000000000013</v>
      </c>
      <c r="U526" s="336">
        <f t="shared" si="96"/>
        <v>0</v>
      </c>
      <c r="V526" s="334">
        <f t="shared" si="97"/>
        <v>0.90000000000000013</v>
      </c>
      <c r="W526" s="357">
        <f t="shared" si="98"/>
        <v>0.90000000000000013</v>
      </c>
    </row>
    <row r="527" spans="1:23" outlineLevel="2">
      <c r="A527" s="576" t="s">
        <v>563</v>
      </c>
      <c r="B527" s="315" t="s">
        <v>80</v>
      </c>
      <c r="C527" s="361" t="s">
        <v>8</v>
      </c>
      <c r="D527" s="565" t="s">
        <v>908</v>
      </c>
      <c r="E527" s="565" t="s">
        <v>910</v>
      </c>
      <c r="F527" s="565" t="s">
        <v>958</v>
      </c>
      <c r="G527" s="355">
        <v>6</v>
      </c>
      <c r="H527" s="315" t="s">
        <v>32</v>
      </c>
      <c r="I527" s="575">
        <v>0</v>
      </c>
      <c r="J527" s="537">
        <f>(9+$Y$34)*I527</f>
        <v>0</v>
      </c>
      <c r="K527" s="567">
        <f>4.5*I527</f>
        <v>0</v>
      </c>
      <c r="L527" s="338">
        <f t="shared" si="93"/>
        <v>0</v>
      </c>
      <c r="M527" s="339">
        <f t="shared" si="94"/>
        <v>0</v>
      </c>
      <c r="N527" s="310">
        <v>0</v>
      </c>
      <c r="O527" s="333">
        <v>0</v>
      </c>
      <c r="P527" s="334">
        <v>0</v>
      </c>
      <c r="Q527" s="559">
        <v>8</v>
      </c>
      <c r="R527" s="563">
        <v>0.2</v>
      </c>
      <c r="S527" s="561">
        <v>0.4</v>
      </c>
      <c r="T527" s="356">
        <f t="shared" si="95"/>
        <v>0</v>
      </c>
      <c r="U527" s="336">
        <f t="shared" si="96"/>
        <v>0</v>
      </c>
      <c r="V527" s="334">
        <f t="shared" si="97"/>
        <v>0</v>
      </c>
      <c r="W527" s="357">
        <f t="shared" si="98"/>
        <v>0</v>
      </c>
    </row>
    <row r="528" spans="1:23" outlineLevel="1">
      <c r="A528" s="576"/>
      <c r="B528" s="662" t="s">
        <v>1061</v>
      </c>
      <c r="C528" s="361"/>
      <c r="D528" s="565"/>
      <c r="E528" s="565"/>
      <c r="F528" s="565"/>
      <c r="G528" s="355"/>
      <c r="H528" s="315"/>
      <c r="I528" s="575"/>
      <c r="J528" s="537"/>
      <c r="K528" s="567"/>
      <c r="L528" s="338"/>
      <c r="M528" s="339"/>
      <c r="N528" s="310"/>
      <c r="O528" s="333"/>
      <c r="P528" s="334"/>
      <c r="Q528" s="559"/>
      <c r="R528" s="563"/>
      <c r="S528" s="561"/>
      <c r="T528" s="356"/>
      <c r="U528" s="336"/>
      <c r="V528" s="334"/>
      <c r="W528" s="357">
        <f>SUBTOTAL(9,W522:W527)</f>
        <v>25.2</v>
      </c>
    </row>
    <row r="529" spans="1:27" outlineLevel="2">
      <c r="A529" s="326" t="s">
        <v>563</v>
      </c>
      <c r="B529" s="315" t="s">
        <v>3</v>
      </c>
      <c r="C529" s="315" t="s">
        <v>97</v>
      </c>
      <c r="D529" s="315" t="s">
        <v>403</v>
      </c>
      <c r="E529" s="315" t="s">
        <v>404</v>
      </c>
      <c r="F529" s="315" t="s">
        <v>405</v>
      </c>
      <c r="G529" s="355">
        <v>6</v>
      </c>
      <c r="H529" s="315" t="s">
        <v>32</v>
      </c>
      <c r="I529" s="329">
        <v>1</v>
      </c>
      <c r="J529" s="329">
        <f>(9+$Y$34)*I529</f>
        <v>13.5</v>
      </c>
      <c r="K529" s="330">
        <v>4.5</v>
      </c>
      <c r="L529" s="338">
        <f t="shared" si="93"/>
        <v>7.5</v>
      </c>
      <c r="M529" s="339">
        <f t="shared" si="94"/>
        <v>2.5</v>
      </c>
      <c r="N529" s="559">
        <v>16</v>
      </c>
      <c r="O529" s="563">
        <v>0.4</v>
      </c>
      <c r="P529" s="561">
        <v>0.8</v>
      </c>
      <c r="Q529" s="310">
        <v>0</v>
      </c>
      <c r="R529" s="333">
        <v>0</v>
      </c>
      <c r="S529" s="334">
        <v>0</v>
      </c>
      <c r="T529" s="356">
        <f t="shared" si="95"/>
        <v>9</v>
      </c>
      <c r="U529" s="336">
        <f t="shared" si="96"/>
        <v>9</v>
      </c>
      <c r="V529" s="334">
        <f t="shared" si="97"/>
        <v>0</v>
      </c>
      <c r="W529" s="357">
        <f t="shared" si="98"/>
        <v>9</v>
      </c>
    </row>
    <row r="530" spans="1:27" outlineLevel="2">
      <c r="A530" s="326" t="s">
        <v>563</v>
      </c>
      <c r="B530" s="315" t="s">
        <v>3</v>
      </c>
      <c r="C530" s="315" t="s">
        <v>97</v>
      </c>
      <c r="D530" s="315" t="s">
        <v>406</v>
      </c>
      <c r="E530" s="315" t="s">
        <v>407</v>
      </c>
      <c r="F530" s="315" t="s">
        <v>408</v>
      </c>
      <c r="G530" s="355">
        <v>6</v>
      </c>
      <c r="H530" s="315" t="s">
        <v>32</v>
      </c>
      <c r="I530" s="329">
        <v>1</v>
      </c>
      <c r="J530" s="329">
        <v>0</v>
      </c>
      <c r="K530" s="330">
        <f>13.5+$Y$34</f>
        <v>18</v>
      </c>
      <c r="L530" s="338">
        <f t="shared" si="93"/>
        <v>0</v>
      </c>
      <c r="M530" s="339">
        <f t="shared" si="94"/>
        <v>10</v>
      </c>
      <c r="N530" s="552">
        <v>8</v>
      </c>
      <c r="O530" s="543">
        <v>0</v>
      </c>
      <c r="P530" s="544">
        <v>0.4</v>
      </c>
      <c r="Q530" s="310">
        <v>0</v>
      </c>
      <c r="R530" s="333">
        <v>0</v>
      </c>
      <c r="S530" s="334">
        <v>0</v>
      </c>
      <c r="T530" s="356">
        <f t="shared" si="95"/>
        <v>7.2</v>
      </c>
      <c r="U530" s="336">
        <f t="shared" si="96"/>
        <v>7.2</v>
      </c>
      <c r="V530" s="334">
        <f t="shared" si="97"/>
        <v>0</v>
      </c>
      <c r="W530" s="357">
        <f t="shared" si="98"/>
        <v>7.2</v>
      </c>
    </row>
    <row r="531" spans="1:27" outlineLevel="2">
      <c r="A531" s="326" t="s">
        <v>563</v>
      </c>
      <c r="B531" s="315" t="s">
        <v>3</v>
      </c>
      <c r="C531" s="315" t="s">
        <v>8</v>
      </c>
      <c r="D531" s="315" t="s">
        <v>409</v>
      </c>
      <c r="E531" s="315" t="s">
        <v>410</v>
      </c>
      <c r="F531" s="315" t="s">
        <v>411</v>
      </c>
      <c r="G531" s="355">
        <v>6</v>
      </c>
      <c r="H531" s="315" t="s">
        <v>32</v>
      </c>
      <c r="I531" s="329">
        <v>1</v>
      </c>
      <c r="J531" s="329">
        <f>(9+$Y$34)*I531</f>
        <v>13.5</v>
      </c>
      <c r="K531" s="330">
        <v>4.5</v>
      </c>
      <c r="L531" s="338">
        <f t="shared" si="93"/>
        <v>7.5</v>
      </c>
      <c r="M531" s="339">
        <f t="shared" si="94"/>
        <v>2.5</v>
      </c>
      <c r="N531" s="310">
        <v>0</v>
      </c>
      <c r="O531" s="333">
        <v>0</v>
      </c>
      <c r="P531" s="334">
        <v>0</v>
      </c>
      <c r="Q531" s="559">
        <v>6</v>
      </c>
      <c r="R531" s="563">
        <v>0.2</v>
      </c>
      <c r="S531" s="561">
        <v>0.4</v>
      </c>
      <c r="T531" s="356">
        <f t="shared" si="95"/>
        <v>4.5</v>
      </c>
      <c r="U531" s="336">
        <f t="shared" si="96"/>
        <v>0</v>
      </c>
      <c r="V531" s="334">
        <f t="shared" si="97"/>
        <v>4.5</v>
      </c>
      <c r="W531" s="357">
        <f t="shared" si="98"/>
        <v>4.5</v>
      </c>
    </row>
    <row r="532" spans="1:27" outlineLevel="2">
      <c r="A532" s="578" t="s">
        <v>563</v>
      </c>
      <c r="B532" s="579" t="s">
        <v>3</v>
      </c>
      <c r="C532" s="579" t="s">
        <v>8</v>
      </c>
      <c r="D532" s="579" t="s">
        <v>412</v>
      </c>
      <c r="E532" s="579" t="s">
        <v>413</v>
      </c>
      <c r="F532" s="579" t="s">
        <v>414</v>
      </c>
      <c r="G532" s="580">
        <v>3</v>
      </c>
      <c r="H532" s="579" t="s">
        <v>32</v>
      </c>
      <c r="I532" s="581">
        <v>1</v>
      </c>
      <c r="J532" s="581">
        <v>0</v>
      </c>
      <c r="K532" s="582">
        <v>9</v>
      </c>
      <c r="L532" s="583">
        <f t="shared" si="93"/>
        <v>0</v>
      </c>
      <c r="M532" s="584">
        <f t="shared" si="94"/>
        <v>10</v>
      </c>
      <c r="N532" s="585">
        <v>0</v>
      </c>
      <c r="O532" s="586">
        <v>0</v>
      </c>
      <c r="P532" s="587">
        <v>0</v>
      </c>
      <c r="Q532" s="595">
        <v>8</v>
      </c>
      <c r="R532" s="596">
        <v>0</v>
      </c>
      <c r="S532" s="597">
        <v>0.4</v>
      </c>
      <c r="T532" s="588">
        <f t="shared" si="95"/>
        <v>3.6</v>
      </c>
      <c r="U532" s="589">
        <f t="shared" si="96"/>
        <v>0</v>
      </c>
      <c r="V532" s="587">
        <f t="shared" si="97"/>
        <v>3.6</v>
      </c>
      <c r="W532" s="590">
        <f t="shared" si="98"/>
        <v>3.6</v>
      </c>
    </row>
    <row r="533" spans="1:27" outlineLevel="2">
      <c r="A533" s="576" t="s">
        <v>563</v>
      </c>
      <c r="B533" s="315" t="s">
        <v>3</v>
      </c>
      <c r="C533" s="361" t="s">
        <v>8</v>
      </c>
      <c r="D533" s="565" t="s">
        <v>908</v>
      </c>
      <c r="E533" s="565" t="s">
        <v>909</v>
      </c>
      <c r="F533" s="565" t="s">
        <v>957</v>
      </c>
      <c r="G533" s="355">
        <v>6</v>
      </c>
      <c r="H533" s="315" t="s">
        <v>32</v>
      </c>
      <c r="I533" s="575">
        <v>0.2</v>
      </c>
      <c r="J533" s="537">
        <f>(9+$Y$34)*I533</f>
        <v>2.7</v>
      </c>
      <c r="K533" s="567">
        <f>4.5*I533</f>
        <v>0.9</v>
      </c>
      <c r="L533" s="338">
        <f t="shared" si="93"/>
        <v>1.5</v>
      </c>
      <c r="M533" s="339">
        <f t="shared" si="94"/>
        <v>0.5</v>
      </c>
      <c r="N533" s="310">
        <v>0</v>
      </c>
      <c r="O533" s="333">
        <v>0</v>
      </c>
      <c r="P533" s="334">
        <v>0</v>
      </c>
      <c r="Q533" s="559">
        <v>8</v>
      </c>
      <c r="R533" s="563">
        <v>0.2</v>
      </c>
      <c r="S533" s="561">
        <v>0.4</v>
      </c>
      <c r="T533" s="356">
        <f t="shared" si="95"/>
        <v>0.90000000000000013</v>
      </c>
      <c r="U533" s="336">
        <f t="shared" si="96"/>
        <v>0</v>
      </c>
      <c r="V533" s="334">
        <f t="shared" si="97"/>
        <v>0.90000000000000013</v>
      </c>
      <c r="W533" s="357">
        <f t="shared" si="98"/>
        <v>0.90000000000000013</v>
      </c>
    </row>
    <row r="534" spans="1:27" outlineLevel="2">
      <c r="A534" s="576" t="s">
        <v>563</v>
      </c>
      <c r="B534" s="315" t="s">
        <v>3</v>
      </c>
      <c r="C534" s="361" t="s">
        <v>8</v>
      </c>
      <c r="D534" s="565" t="s">
        <v>908</v>
      </c>
      <c r="E534" s="565" t="s">
        <v>910</v>
      </c>
      <c r="F534" s="565" t="s">
        <v>958</v>
      </c>
      <c r="G534" s="355">
        <v>6</v>
      </c>
      <c r="H534" s="315" t="s">
        <v>32</v>
      </c>
      <c r="I534" s="575">
        <v>0</v>
      </c>
      <c r="J534" s="537">
        <f>(9+$Y$34)*I534</f>
        <v>0</v>
      </c>
      <c r="K534" s="567">
        <f>4.5*I534</f>
        <v>0</v>
      </c>
      <c r="L534" s="338">
        <f t="shared" si="93"/>
        <v>0</v>
      </c>
      <c r="M534" s="339">
        <f t="shared" si="94"/>
        <v>0</v>
      </c>
      <c r="N534" s="310">
        <v>0</v>
      </c>
      <c r="O534" s="333">
        <v>0</v>
      </c>
      <c r="P534" s="334">
        <v>0</v>
      </c>
      <c r="Q534" s="559">
        <v>8</v>
      </c>
      <c r="R534" s="563">
        <v>0.2</v>
      </c>
      <c r="S534" s="561">
        <v>0.4</v>
      </c>
      <c r="T534" s="356">
        <f t="shared" si="95"/>
        <v>0</v>
      </c>
      <c r="U534" s="336">
        <f t="shared" si="96"/>
        <v>0</v>
      </c>
      <c r="V534" s="334">
        <f t="shared" si="97"/>
        <v>0</v>
      </c>
      <c r="W534" s="357">
        <f t="shared" si="98"/>
        <v>0</v>
      </c>
    </row>
    <row r="535" spans="1:27" outlineLevel="1">
      <c r="A535" s="576"/>
      <c r="B535" s="662" t="s">
        <v>1062</v>
      </c>
      <c r="C535" s="361"/>
      <c r="D535" s="565"/>
      <c r="E535" s="565"/>
      <c r="F535" s="565"/>
      <c r="G535" s="355"/>
      <c r="H535" s="315"/>
      <c r="I535" s="575"/>
      <c r="J535" s="537"/>
      <c r="K535" s="567"/>
      <c r="L535" s="338"/>
      <c r="M535" s="339"/>
      <c r="N535" s="310"/>
      <c r="O535" s="333"/>
      <c r="P535" s="334"/>
      <c r="Q535" s="559"/>
      <c r="R535" s="563"/>
      <c r="S535" s="561"/>
      <c r="T535" s="356"/>
      <c r="U535" s="336"/>
      <c r="V535" s="334"/>
      <c r="W535" s="357">
        <f>SUBTOTAL(9,W529:W534)</f>
        <v>25.2</v>
      </c>
    </row>
    <row r="536" spans="1:27" ht="14.25" outlineLevel="2">
      <c r="A536" s="326" t="s">
        <v>563</v>
      </c>
      <c r="B536" s="315" t="s">
        <v>24</v>
      </c>
      <c r="C536" s="315" t="s">
        <v>8</v>
      </c>
      <c r="D536" s="315" t="s">
        <v>25</v>
      </c>
      <c r="E536" s="315" t="s">
        <v>26</v>
      </c>
      <c r="F536" s="315" t="s">
        <v>27</v>
      </c>
      <c r="G536" s="355">
        <v>6</v>
      </c>
      <c r="H536" s="315" t="s">
        <v>28</v>
      </c>
      <c r="I536" s="329">
        <v>0</v>
      </c>
      <c r="J536" s="329">
        <f>21*I536</f>
        <v>0</v>
      </c>
      <c r="K536" s="567">
        <v>12</v>
      </c>
      <c r="L536" s="338">
        <f t="shared" si="93"/>
        <v>0</v>
      </c>
      <c r="M536" s="339">
        <f t="shared" si="94"/>
        <v>6.666666666666667</v>
      </c>
      <c r="N536" s="310">
        <v>0</v>
      </c>
      <c r="O536" s="333">
        <v>0</v>
      </c>
      <c r="P536" s="334">
        <v>0</v>
      </c>
      <c r="Q536" s="552">
        <v>30</v>
      </c>
      <c r="R536" s="543">
        <v>0</v>
      </c>
      <c r="S536" s="544">
        <v>1</v>
      </c>
      <c r="T536" s="609">
        <f t="shared" si="95"/>
        <v>12</v>
      </c>
      <c r="U536" s="610">
        <f t="shared" si="96"/>
        <v>0</v>
      </c>
      <c r="V536" s="561">
        <f t="shared" si="97"/>
        <v>12</v>
      </c>
      <c r="W536" s="357">
        <f t="shared" si="98"/>
        <v>12</v>
      </c>
      <c r="X536" s="611"/>
      <c r="Y536" s="41"/>
    </row>
    <row r="537" spans="1:27" ht="14.25" outlineLevel="1">
      <c r="A537" s="362"/>
      <c r="B537" s="379" t="s">
        <v>1057</v>
      </c>
      <c r="C537" s="363"/>
      <c r="D537" s="363"/>
      <c r="E537" s="363"/>
      <c r="F537" s="363"/>
      <c r="G537" s="364"/>
      <c r="H537" s="363"/>
      <c r="I537" s="365"/>
      <c r="J537" s="365"/>
      <c r="K537" s="411"/>
      <c r="L537" s="365"/>
      <c r="M537" s="365"/>
      <c r="N537" s="366"/>
      <c r="O537" s="367"/>
      <c r="P537" s="367"/>
      <c r="Q537" s="652"/>
      <c r="R537" s="653"/>
      <c r="S537" s="653"/>
      <c r="T537" s="421"/>
      <c r="U537" s="653"/>
      <c r="V537" s="648"/>
      <c r="W537" s="369">
        <f>SUBTOTAL(9,W536:W536)</f>
        <v>12</v>
      </c>
      <c r="X537" s="611"/>
      <c r="Y537" s="41"/>
    </row>
    <row r="538" spans="1:27" ht="14.25" outlineLevel="1">
      <c r="A538" s="362"/>
      <c r="B538" s="363"/>
      <c r="C538" s="363"/>
      <c r="D538" s="363"/>
      <c r="E538" s="363"/>
      <c r="F538" s="363"/>
      <c r="G538" s="364"/>
      <c r="H538" s="363"/>
      <c r="I538" s="365"/>
      <c r="J538" s="365"/>
      <c r="K538" s="365"/>
      <c r="L538" s="365"/>
      <c r="M538" s="365"/>
      <c r="N538" s="366"/>
      <c r="O538" s="367"/>
      <c r="P538" s="367"/>
      <c r="Q538" s="366"/>
      <c r="R538" s="367"/>
      <c r="S538" s="367"/>
      <c r="T538" s="368"/>
      <c r="U538" s="367"/>
      <c r="V538" s="367"/>
      <c r="W538" s="369">
        <f>SUBTOTAL(9,W2:W537)</f>
        <v>7503.0075000000033</v>
      </c>
      <c r="X538" s="611"/>
      <c r="Y538" s="41"/>
    </row>
    <row r="539" spans="1:27" ht="14.25" outlineLevel="1">
      <c r="A539" s="362"/>
      <c r="B539" s="363"/>
      <c r="C539" s="363"/>
      <c r="D539" s="363"/>
      <c r="E539" s="363"/>
      <c r="F539" s="363"/>
      <c r="G539" s="364"/>
      <c r="H539" s="363"/>
      <c r="I539" s="365"/>
      <c r="J539" s="365"/>
      <c r="K539" s="365"/>
      <c r="L539" s="365"/>
      <c r="M539" s="365"/>
      <c r="N539" s="366"/>
      <c r="O539" s="367"/>
      <c r="P539" s="367"/>
      <c r="Q539" s="366"/>
      <c r="R539" s="367"/>
      <c r="S539" s="367"/>
      <c r="T539" s="368"/>
      <c r="U539" s="367"/>
      <c r="V539" s="367"/>
      <c r="W539" s="369"/>
      <c r="X539" s="611"/>
    </row>
    <row r="540" spans="1:27" ht="14.25" outlineLevel="1">
      <c r="A540" s="363"/>
      <c r="B540" s="363"/>
      <c r="C540" s="363"/>
      <c r="D540" s="363"/>
      <c r="E540" s="363"/>
      <c r="F540" s="363"/>
      <c r="G540" s="364"/>
      <c r="H540" s="363"/>
      <c r="I540" s="365"/>
      <c r="J540" s="365"/>
      <c r="K540" s="365"/>
      <c r="L540" s="365"/>
      <c r="M540" s="365"/>
      <c r="N540" s="366"/>
      <c r="O540" s="367"/>
      <c r="P540" s="367"/>
      <c r="Q540" s="366"/>
      <c r="R540" s="367"/>
      <c r="S540" s="367"/>
      <c r="T540" s="368"/>
      <c r="U540" s="367"/>
      <c r="V540" s="367"/>
      <c r="W540" s="369"/>
      <c r="X540" s="611"/>
      <c r="Y540" s="41"/>
    </row>
    <row r="541" spans="1:27" ht="14.25" outlineLevel="1">
      <c r="A541" s="363"/>
      <c r="B541" s="363"/>
      <c r="C541" s="363"/>
      <c r="D541" s="363"/>
      <c r="E541" s="363"/>
      <c r="F541" s="370"/>
      <c r="G541" s="364"/>
      <c r="H541" s="363"/>
      <c r="I541" s="365"/>
      <c r="J541" s="365"/>
      <c r="K541" s="365"/>
      <c r="L541" s="365"/>
      <c r="M541" s="365"/>
      <c r="N541" s="366"/>
      <c r="O541" s="367"/>
      <c r="P541" s="367"/>
      <c r="Q541" s="366"/>
      <c r="R541" s="367"/>
      <c r="S541" s="367"/>
      <c r="T541" s="368"/>
      <c r="U541" s="367"/>
      <c r="V541" s="367"/>
      <c r="W541" s="371"/>
      <c r="X541" s="611"/>
      <c r="Y541" s="41"/>
    </row>
    <row r="542" spans="1:27" ht="14.25" outlineLevel="1">
      <c r="A542" s="363"/>
      <c r="B542" s="363"/>
      <c r="C542" s="363"/>
      <c r="D542" s="363"/>
      <c r="E542" s="363"/>
      <c r="F542" s="370"/>
      <c r="G542" s="364"/>
      <c r="H542" s="363"/>
      <c r="I542" s="365"/>
      <c r="J542" s="365"/>
      <c r="K542" s="95"/>
      <c r="L542" s="95"/>
      <c r="M542" s="95"/>
      <c r="N542" s="372"/>
      <c r="O542" s="373"/>
      <c r="P542" s="374"/>
      <c r="Q542" s="372"/>
      <c r="R542" s="96"/>
      <c r="S542" s="96"/>
      <c r="T542" s="374"/>
      <c r="U542" s="96"/>
      <c r="V542" s="95"/>
      <c r="W542" s="375"/>
      <c r="X542" s="611"/>
      <c r="Y542" s="41"/>
    </row>
    <row r="543" spans="1:27" ht="14.25" outlineLevel="1">
      <c r="A543" s="363"/>
      <c r="B543" s="363"/>
      <c r="C543" s="363"/>
      <c r="D543" s="363"/>
      <c r="E543" s="363"/>
      <c r="F543" s="370"/>
      <c r="G543" s="364"/>
      <c r="H543" s="363"/>
      <c r="I543" s="365"/>
      <c r="J543" s="365"/>
      <c r="K543" s="95"/>
      <c r="L543" s="95"/>
      <c r="M543" s="95"/>
      <c r="N543" s="372"/>
      <c r="O543" s="95"/>
      <c r="P543" s="374"/>
      <c r="Q543" s="372"/>
      <c r="R543" s="96"/>
      <c r="S543" s="96"/>
      <c r="T543" s="374"/>
      <c r="U543" s="96"/>
      <c r="V543" s="95"/>
      <c r="W543" s="375"/>
      <c r="X543" s="93"/>
      <c r="Y543" s="41"/>
      <c r="AA543" s="32"/>
    </row>
    <row r="544" spans="1:27" ht="14.25" outlineLevel="1">
      <c r="A544" s="363"/>
      <c r="B544" s="363"/>
      <c r="C544" s="363"/>
      <c r="D544" s="363"/>
      <c r="E544" s="363"/>
      <c r="F544" s="370"/>
      <c r="G544" s="364"/>
      <c r="H544" s="363"/>
      <c r="I544" s="365"/>
      <c r="J544" s="365"/>
      <c r="K544" s="95"/>
      <c r="L544" s="95"/>
      <c r="M544" s="95"/>
      <c r="N544" s="372"/>
      <c r="O544" s="95"/>
      <c r="P544" s="374"/>
      <c r="Q544" s="372"/>
      <c r="R544" s="96"/>
      <c r="S544" s="96"/>
      <c r="T544" s="374"/>
      <c r="U544" s="367"/>
      <c r="V544" s="96"/>
      <c r="W544" s="375"/>
      <c r="X544" s="611"/>
      <c r="Y544" s="41"/>
      <c r="AA544" s="32"/>
    </row>
    <row r="545" spans="1:27" ht="15" outlineLevel="1">
      <c r="A545" s="363"/>
      <c r="B545" s="363"/>
      <c r="C545" s="363"/>
      <c r="D545" s="363"/>
      <c r="E545" s="363"/>
      <c r="F545" s="370"/>
      <c r="G545" s="364"/>
      <c r="H545" s="363"/>
      <c r="I545" s="365"/>
      <c r="J545" s="365"/>
      <c r="K545" s="95"/>
      <c r="L545" s="95"/>
      <c r="M545" s="95"/>
      <c r="N545" s="372"/>
      <c r="O545" s="95"/>
      <c r="P545" s="374"/>
      <c r="Q545" s="372"/>
      <c r="R545" s="96"/>
      <c r="S545" s="96"/>
      <c r="T545" s="374"/>
      <c r="U545" s="96"/>
      <c r="V545" s="95"/>
      <c r="W545" s="375"/>
      <c r="X545" s="94"/>
      <c r="AA545" s="32"/>
    </row>
    <row r="546" spans="1:27" ht="14.25" outlineLevel="1">
      <c r="A546" s="363"/>
      <c r="B546" s="363"/>
      <c r="C546" s="363"/>
      <c r="D546" s="363"/>
      <c r="E546" s="363"/>
      <c r="F546" s="370"/>
      <c r="G546" s="364"/>
      <c r="H546" s="363"/>
      <c r="I546" s="365"/>
      <c r="J546" s="365"/>
      <c r="K546" s="365"/>
      <c r="L546" s="95"/>
      <c r="M546" s="95"/>
      <c r="N546" s="372"/>
      <c r="O546" s="95"/>
      <c r="P546" s="96"/>
      <c r="Q546" s="372"/>
      <c r="R546" s="96"/>
      <c r="S546" s="96"/>
      <c r="T546" s="374"/>
      <c r="U546" s="96"/>
      <c r="V546" s="95"/>
      <c r="W546" s="375"/>
      <c r="X546" s="612"/>
    </row>
    <row r="547" spans="1:27" ht="14.25" outlineLevel="1">
      <c r="A547" s="363"/>
      <c r="B547" s="363"/>
      <c r="C547" s="363"/>
      <c r="D547" s="363"/>
      <c r="E547" s="363"/>
      <c r="F547" s="370"/>
      <c r="G547" s="364"/>
      <c r="H547" s="363"/>
      <c r="I547" s="365"/>
      <c r="J547" s="365"/>
      <c r="K547" s="95"/>
      <c r="L547" s="95"/>
      <c r="M547" s="95"/>
      <c r="N547" s="372"/>
      <c r="O547" s="96"/>
      <c r="P547" s="96"/>
      <c r="Q547" s="372"/>
      <c r="R547" s="96"/>
      <c r="S547" s="96"/>
      <c r="T547" s="374"/>
      <c r="U547" s="96"/>
      <c r="V547" s="95"/>
      <c r="W547" s="375"/>
      <c r="X547" s="43"/>
    </row>
    <row r="548" spans="1:27" ht="14.25" outlineLevel="1">
      <c r="A548" s="363"/>
      <c r="B548" s="363"/>
      <c r="C548" s="363"/>
      <c r="D548" s="363"/>
      <c r="E548" s="363"/>
      <c r="F548" s="370"/>
      <c r="G548" s="364"/>
      <c r="H548" s="363"/>
      <c r="I548" s="365"/>
      <c r="J548" s="365"/>
      <c r="K548" s="365"/>
      <c r="L548" s="365"/>
      <c r="M548" s="365"/>
      <c r="N548" s="366"/>
      <c r="O548" s="367"/>
      <c r="P548" s="367"/>
      <c r="Q548" s="366"/>
      <c r="R548" s="367"/>
      <c r="S548" s="367"/>
      <c r="T548" s="368"/>
      <c r="U548" s="96"/>
      <c r="V548" s="367"/>
      <c r="W548" s="371"/>
    </row>
    <row r="549" spans="1:27" outlineLevel="1">
      <c r="A549" s="363"/>
      <c r="B549" s="363"/>
      <c r="C549" s="363"/>
      <c r="D549" s="363"/>
      <c r="E549" s="363"/>
      <c r="F549" s="370"/>
      <c r="G549" s="364"/>
      <c r="H549" s="363"/>
      <c r="I549" s="365"/>
      <c r="J549" s="365"/>
      <c r="K549" s="365"/>
      <c r="L549" s="365"/>
      <c r="M549" s="365"/>
      <c r="N549" s="366"/>
      <c r="O549" s="367"/>
      <c r="P549" s="367"/>
      <c r="Q549" s="366"/>
      <c r="R549" s="367"/>
      <c r="S549" s="367"/>
      <c r="T549" s="368"/>
      <c r="U549" s="367"/>
      <c r="V549" s="367"/>
      <c r="W549" s="371"/>
    </row>
    <row r="550" spans="1:27" outlineLevel="1">
      <c r="A550" s="363"/>
      <c r="B550" s="363"/>
      <c r="C550" s="363"/>
      <c r="D550" s="363"/>
      <c r="E550" s="363"/>
      <c r="F550" s="363"/>
      <c r="G550" s="364"/>
      <c r="H550" s="363"/>
      <c r="I550" s="365"/>
      <c r="J550" s="365"/>
      <c r="K550" s="365"/>
      <c r="L550" s="365"/>
      <c r="M550" s="365"/>
      <c r="N550" s="366"/>
      <c r="O550" s="367"/>
      <c r="P550" s="367"/>
      <c r="Q550" s="366"/>
      <c r="R550" s="367"/>
      <c r="S550" s="367"/>
      <c r="T550" s="368"/>
      <c r="U550" s="367"/>
      <c r="V550" s="367"/>
      <c r="W550" s="371"/>
    </row>
    <row r="551" spans="1:27" outlineLevel="1"/>
    <row r="552" spans="1:27" outlineLevel="1"/>
    <row r="553" spans="1:27" outlineLevel="1"/>
    <row r="554" spans="1:27" outlineLevel="1"/>
    <row r="555" spans="1:27" outlineLevel="1"/>
    <row r="556" spans="1:27" outlineLevel="1"/>
    <row r="557" spans="1:27" outlineLevel="1"/>
    <row r="558" spans="1:27" outlineLevel="1"/>
    <row r="559" spans="1:27" outlineLevel="1"/>
    <row r="560" spans="1:27" outlineLevel="1"/>
    <row r="561" outlineLevel="1"/>
    <row r="562" outlineLevel="1"/>
    <row r="563" outlineLevel="1"/>
    <row r="564" outlineLevel="1"/>
    <row r="565" outlineLevel="1"/>
    <row r="566" outlineLevel="1"/>
    <row r="567" outlineLevel="1"/>
    <row r="568" outlineLevel="1"/>
    <row r="569" outlineLevel="1"/>
    <row r="570" outlineLevel="1"/>
    <row r="571" outlineLevel="1"/>
    <row r="572" outlineLevel="1"/>
    <row r="573" outlineLevel="1"/>
    <row r="574" outlineLevel="1"/>
    <row r="575" outlineLevel="1"/>
    <row r="576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outlineLevel="1"/>
    <row r="626" outlineLevel="1"/>
    <row r="627" outlineLevel="1"/>
    <row r="628" outlineLevel="1"/>
    <row r="629" outlineLevel="1"/>
    <row r="630" outlineLevel="1"/>
    <row r="631" outlineLevel="1"/>
    <row r="632" outlineLevel="1"/>
    <row r="633" outlineLevel="1"/>
    <row r="634" outlineLevel="1"/>
    <row r="635" outlineLevel="1"/>
    <row r="636" outlineLevel="1"/>
    <row r="637" outlineLevel="1"/>
    <row r="638" outlineLevel="1"/>
    <row r="639" outlineLevel="1"/>
    <row r="640" outlineLevel="1"/>
    <row r="641" outlineLevel="1"/>
    <row r="642" outlineLevel="1"/>
    <row r="643" outlineLevel="1"/>
    <row r="644" outlineLevel="1"/>
    <row r="645" outlineLevel="1"/>
    <row r="646" outlineLevel="1"/>
    <row r="647" outlineLevel="1"/>
    <row r="648" outlineLevel="1"/>
    <row r="649" outlineLevel="1"/>
    <row r="650" outlineLevel="1"/>
    <row r="651" outlineLevel="1"/>
    <row r="652" outlineLevel="1"/>
    <row r="653" outlineLevel="1"/>
    <row r="654" outlineLevel="1"/>
    <row r="655" outlineLevel="1"/>
    <row r="656" outlineLevel="1"/>
    <row r="657" outlineLevel="1"/>
    <row r="658" outlineLevel="1"/>
    <row r="659" outlineLevel="1"/>
    <row r="660" outlineLevel="1"/>
    <row r="661" outlineLevel="1"/>
    <row r="662" outlineLevel="1"/>
    <row r="663" outlineLevel="1"/>
    <row r="664" outlineLevel="1"/>
    <row r="665" outlineLevel="1"/>
    <row r="666" outlineLevel="1"/>
    <row r="667" outlineLevel="1"/>
    <row r="668" outlineLevel="1"/>
    <row r="669" outlineLevel="1"/>
    <row r="670" outlineLevel="1"/>
    <row r="671" outlineLevel="1"/>
    <row r="672" outlineLevel="1"/>
    <row r="673" outlineLevel="1"/>
    <row r="674" outlineLevel="1"/>
    <row r="675" outlineLevel="1"/>
    <row r="676" outlineLevel="1"/>
    <row r="677" outlineLevel="1"/>
    <row r="678" outlineLevel="1"/>
    <row r="679" outlineLevel="1"/>
    <row r="680" outlineLevel="1"/>
    <row r="681" outlineLevel="1"/>
    <row r="682" outlineLevel="1"/>
    <row r="683" outlineLevel="1"/>
    <row r="684" outlineLevel="1"/>
    <row r="685" outlineLevel="1"/>
    <row r="686" outlineLevel="1"/>
    <row r="687" outlineLevel="1"/>
    <row r="688" outlineLevel="1"/>
    <row r="689" outlineLevel="1"/>
    <row r="690" outlineLevel="1"/>
    <row r="691" outlineLevel="1"/>
    <row r="692" outlineLevel="1"/>
    <row r="693" outlineLevel="1"/>
    <row r="694" outlineLevel="1"/>
    <row r="695" outlineLevel="1"/>
    <row r="696" outlineLevel="1"/>
    <row r="697" outlineLevel="1"/>
    <row r="698" outlineLevel="1"/>
    <row r="699" outlineLevel="1"/>
    <row r="700" outlineLevel="1"/>
    <row r="701" outlineLevel="1"/>
    <row r="702" outlineLevel="1"/>
    <row r="703" outlineLevel="1"/>
    <row r="704" outlineLevel="1"/>
    <row r="705" outlineLevel="1"/>
    <row r="706" outlineLevel="1"/>
    <row r="707" outlineLevel="1"/>
    <row r="708" outlineLevel="1"/>
    <row r="709" outlineLevel="1"/>
    <row r="710" outlineLevel="1"/>
    <row r="711" outlineLevel="1"/>
    <row r="712" outlineLevel="1"/>
    <row r="713" outlineLevel="1"/>
    <row r="714" outlineLevel="1"/>
    <row r="715" outlineLevel="1"/>
    <row r="716" outlineLevel="1"/>
    <row r="717" outlineLevel="1"/>
    <row r="718" outlineLevel="1"/>
    <row r="719" outlineLevel="1"/>
    <row r="720" outlineLevel="1"/>
    <row r="721" outlineLevel="1"/>
    <row r="722" outlineLevel="1"/>
    <row r="723" outlineLevel="1"/>
    <row r="724" outlineLevel="1"/>
    <row r="725" outlineLevel="1"/>
    <row r="726" outlineLevel="1"/>
    <row r="727" outlineLevel="1"/>
    <row r="728" outlineLevel="1"/>
    <row r="729" outlineLevel="1"/>
    <row r="730" outlineLevel="1"/>
    <row r="731" outlineLevel="1"/>
    <row r="732" outlineLevel="1"/>
    <row r="733" outlineLevel="1"/>
    <row r="734" outlineLevel="1"/>
    <row r="735" outlineLevel="1"/>
    <row r="736" outlineLevel="1"/>
    <row r="737" outlineLevel="1"/>
    <row r="738" outlineLevel="1"/>
    <row r="739" outlineLevel="1"/>
    <row r="740" outlineLevel="1"/>
    <row r="741" outlineLevel="1"/>
    <row r="742" outlineLevel="1"/>
    <row r="743" outlineLevel="1"/>
    <row r="744" outlineLevel="1"/>
    <row r="745" outlineLevel="1"/>
    <row r="746" outlineLevel="1"/>
    <row r="747" outlineLevel="1"/>
    <row r="748" outlineLevel="1"/>
    <row r="749" outlineLevel="1"/>
    <row r="750" outlineLevel="1"/>
    <row r="751" outlineLevel="1"/>
    <row r="752" outlineLevel="1"/>
    <row r="753" outlineLevel="1"/>
    <row r="754" outlineLevel="1"/>
    <row r="755" outlineLevel="1"/>
    <row r="756" outlineLevel="1"/>
    <row r="757" outlineLevel="1"/>
    <row r="758" outlineLevel="1"/>
    <row r="759" outlineLevel="1"/>
    <row r="760" outlineLevel="1"/>
    <row r="761" outlineLevel="1"/>
    <row r="762" outlineLevel="1"/>
    <row r="763" outlineLevel="1"/>
    <row r="764" outlineLevel="1"/>
    <row r="765" outlineLevel="1"/>
    <row r="766" outlineLevel="1"/>
    <row r="767" outlineLevel="1"/>
    <row r="768" outlineLevel="1"/>
    <row r="769" outlineLevel="1"/>
    <row r="770" outlineLevel="1"/>
    <row r="771" outlineLevel="1"/>
    <row r="772" outlineLevel="1"/>
    <row r="773" outlineLevel="1"/>
    <row r="774" outlineLevel="1"/>
    <row r="775" outlineLevel="1"/>
    <row r="776" outlineLevel="1"/>
    <row r="777" outlineLevel="1"/>
    <row r="778" outlineLevel="1"/>
    <row r="779" outlineLevel="1"/>
    <row r="780" outlineLevel="1"/>
    <row r="781" outlineLevel="1"/>
    <row r="782" outlineLevel="1"/>
    <row r="783" outlineLevel="1"/>
    <row r="784" outlineLevel="1"/>
    <row r="785" spans="2:23" outlineLevel="1"/>
    <row r="786" spans="2:23" outlineLevel="1"/>
    <row r="787" spans="2:23" outlineLevel="1"/>
    <row r="788" spans="2:23" outlineLevel="1"/>
    <row r="789" spans="2:23" outlineLevel="1"/>
    <row r="790" spans="2:23" outlineLevel="1"/>
    <row r="791" spans="2:23" outlineLevel="1"/>
    <row r="792" spans="2:23" outlineLevel="1"/>
    <row r="793" spans="2:23" outlineLevel="1"/>
    <row r="794" spans="2:23" outlineLevel="1"/>
    <row r="795" spans="2:23" outlineLevel="1"/>
    <row r="796" spans="2:23" outlineLevel="1"/>
    <row r="797" spans="2:23" outlineLevel="1"/>
    <row r="798" spans="2:23" outlineLevel="1"/>
    <row r="799" spans="2:23" outlineLevel="1">
      <c r="B799" s="27" t="s">
        <v>477</v>
      </c>
      <c r="W799" s="41">
        <f>SUBTOTAL(9,W2:W798)</f>
        <v>7503.0075000000033</v>
      </c>
    </row>
  </sheetData>
  <pageMargins left="0.51181102362204722" right="0.31496062992125984" top="0.35433070866141736" bottom="0.35433070866141736" header="0.31496062992125984" footer="0.31496062992125984"/>
  <pageSetup paperSize="9" scale="58" fitToHeight="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09"/>
  <sheetViews>
    <sheetView zoomScale="85" zoomScaleNormal="85" workbookViewId="0">
      <pane ySplit="3" topLeftCell="A4" activePane="bottomLeft" state="frozen"/>
      <selection pane="bottomLeft" activeCell="K29" sqref="K29"/>
    </sheetView>
  </sheetViews>
  <sheetFormatPr baseColWidth="10" defaultColWidth="9.140625" defaultRowHeight="12.75"/>
  <cols>
    <col min="1" max="23" width="9.7109375" style="177" customWidth="1"/>
    <col min="24" max="24" width="11.5703125" style="177" customWidth="1"/>
    <col min="25" max="25" width="9.7109375" style="177" customWidth="1"/>
    <col min="26" max="26" width="10.7109375" style="177" customWidth="1"/>
    <col min="27" max="27" width="9.7109375" style="177" customWidth="1"/>
    <col min="28" max="28" width="11.28515625" style="177" customWidth="1"/>
    <col min="29" max="32" width="9.7109375" style="177" customWidth="1"/>
  </cols>
  <sheetData>
    <row r="2" spans="1:32" ht="20.100000000000001" customHeight="1">
      <c r="A2" s="194" t="s">
        <v>900</v>
      </c>
      <c r="B2" s="262"/>
      <c r="L2" s="194" t="s">
        <v>702</v>
      </c>
      <c r="M2" s="262"/>
      <c r="W2" s="203" t="s">
        <v>561</v>
      </c>
    </row>
    <row r="3" spans="1:32" ht="20.100000000000001" customHeight="1">
      <c r="A3" s="663" t="s">
        <v>546</v>
      </c>
      <c r="B3" s="770" t="s">
        <v>9</v>
      </c>
      <c r="C3" s="770" t="s">
        <v>75</v>
      </c>
      <c r="D3" s="770" t="s">
        <v>34</v>
      </c>
      <c r="E3" s="770" t="s">
        <v>80</v>
      </c>
      <c r="F3" s="770" t="s">
        <v>3</v>
      </c>
      <c r="G3" s="770" t="s">
        <v>24</v>
      </c>
      <c r="H3" s="770" t="s">
        <v>70</v>
      </c>
      <c r="I3" s="770" t="s">
        <v>564</v>
      </c>
      <c r="J3" s="664" t="s">
        <v>503</v>
      </c>
      <c r="L3" s="211" t="s">
        <v>546</v>
      </c>
      <c r="M3" s="771" t="s">
        <v>9</v>
      </c>
      <c r="N3" s="771" t="s">
        <v>75</v>
      </c>
      <c r="O3" s="771" t="s">
        <v>34</v>
      </c>
      <c r="P3" s="771" t="s">
        <v>80</v>
      </c>
      <c r="Q3" s="771" t="s">
        <v>3</v>
      </c>
      <c r="R3" s="771" t="s">
        <v>24</v>
      </c>
      <c r="S3" s="771" t="s">
        <v>70</v>
      </c>
      <c r="T3" s="771" t="s">
        <v>564</v>
      </c>
      <c r="U3" s="212" t="s">
        <v>503</v>
      </c>
      <c r="W3" s="211" t="s">
        <v>546</v>
      </c>
      <c r="X3" s="212" t="s">
        <v>9</v>
      </c>
      <c r="Y3" s="212" t="s">
        <v>75</v>
      </c>
      <c r="Z3" s="212" t="s">
        <v>34</v>
      </c>
      <c r="AA3" s="212" t="s">
        <v>80</v>
      </c>
      <c r="AB3" s="212" t="s">
        <v>3</v>
      </c>
      <c r="AC3" s="212" t="s">
        <v>24</v>
      </c>
      <c r="AD3" s="212" t="s">
        <v>70</v>
      </c>
      <c r="AE3" s="212" t="s">
        <v>564</v>
      </c>
      <c r="AF3" s="212" t="s">
        <v>503</v>
      </c>
    </row>
    <row r="4" spans="1:32" ht="20.100000000000001" customHeight="1">
      <c r="A4" s="665">
        <v>1</v>
      </c>
      <c r="B4" s="214">
        <f>Ordre_titulacions_2020_21!W38</f>
        <v>320.17500000000001</v>
      </c>
      <c r="C4" s="214">
        <f>Ordre_titulacions_2020_21!W141</f>
        <v>100.0125</v>
      </c>
      <c r="D4" s="214">
        <f>Ordre_titulacions_2020_21!W210</f>
        <v>259.2</v>
      </c>
      <c r="E4" s="214">
        <f>Ordre_titulacions_2020_21!W284</f>
        <v>104.5125</v>
      </c>
      <c r="F4" s="214">
        <f>Ordre_titulacions_2020_21!W366</f>
        <v>274.05</v>
      </c>
      <c r="G4" s="214"/>
      <c r="H4" s="214">
        <f>Ordre_titulacions_2020_21!W463</f>
        <v>128.25</v>
      </c>
      <c r="I4" s="214">
        <f>Ordre_titulacions_2020_21!W13</f>
        <v>81</v>
      </c>
      <c r="J4" s="214">
        <f>SUM(B4:I4)</f>
        <v>1267.2</v>
      </c>
      <c r="L4" s="213">
        <v>1</v>
      </c>
      <c r="M4" s="214">
        <v>349.42500000000001</v>
      </c>
      <c r="N4" s="214">
        <v>149.51249999999999</v>
      </c>
      <c r="O4" s="214">
        <v>259.2</v>
      </c>
      <c r="P4" s="214">
        <v>149.51249999999999</v>
      </c>
      <c r="Q4" s="214">
        <v>202.05</v>
      </c>
      <c r="R4" s="214"/>
      <c r="S4" s="214">
        <v>128.25</v>
      </c>
      <c r="T4" s="214">
        <v>81</v>
      </c>
      <c r="U4" s="214">
        <f>SUM(M4:T4)</f>
        <v>1318.95</v>
      </c>
      <c r="W4" s="213">
        <v>1</v>
      </c>
      <c r="X4" s="214">
        <f>B4-M4</f>
        <v>-29.25</v>
      </c>
      <c r="Y4" s="214">
        <f t="shared" ref="Y4:AE11" si="0">C4-N4</f>
        <v>-49.499999999999986</v>
      </c>
      <c r="Z4" s="214">
        <f t="shared" si="0"/>
        <v>0</v>
      </c>
      <c r="AA4" s="214">
        <f t="shared" si="0"/>
        <v>-44.999999999999986</v>
      </c>
      <c r="AB4" s="214">
        <f t="shared" si="0"/>
        <v>72</v>
      </c>
      <c r="AC4" s="214">
        <f t="shared" si="0"/>
        <v>0</v>
      </c>
      <c r="AD4" s="214">
        <f t="shared" si="0"/>
        <v>0</v>
      </c>
      <c r="AE4" s="214">
        <f t="shared" si="0"/>
        <v>0</v>
      </c>
      <c r="AF4" s="214">
        <f>SUM(X4:AE4)</f>
        <v>-51.749999999999972</v>
      </c>
    </row>
    <row r="5" spans="1:32" ht="20.100000000000001" customHeight="1">
      <c r="A5" s="665">
        <v>2</v>
      </c>
      <c r="B5" s="214">
        <f>Ordre_titulacions_2020_21!W44</f>
        <v>320.17500000000001</v>
      </c>
      <c r="C5" s="214">
        <f>Ordre_titulacions_2020_21!W147</f>
        <v>145.755</v>
      </c>
      <c r="D5" s="214">
        <f>Ordre_titulacions_2020_21!W215</f>
        <v>256.5</v>
      </c>
      <c r="E5" s="214">
        <f>Ordre_titulacions_2020_21!W290</f>
        <v>139.5675</v>
      </c>
      <c r="F5" s="214">
        <f>Ordre_titulacions_2020_21!W372</f>
        <v>237.69</v>
      </c>
      <c r="G5" s="214"/>
      <c r="H5" s="214">
        <f>Ordre_titulacions_2020_21!W472</f>
        <v>123.75</v>
      </c>
      <c r="I5" s="214">
        <f>Ordre_titulacions_2020_21!W26</f>
        <v>60.224999999999994</v>
      </c>
      <c r="J5" s="214">
        <f t="shared" ref="J5:J11" si="1">SUM(B5:I5)</f>
        <v>1283.6624999999999</v>
      </c>
      <c r="L5" s="213">
        <v>2</v>
      </c>
      <c r="M5" s="214">
        <v>335.92500000000001</v>
      </c>
      <c r="N5" s="214">
        <v>144.0675</v>
      </c>
      <c r="O5" s="214">
        <v>256.5</v>
      </c>
      <c r="P5" s="214">
        <v>144.0675</v>
      </c>
      <c r="Q5" s="214">
        <v>248.94</v>
      </c>
      <c r="R5" s="214"/>
      <c r="S5" s="214">
        <v>123.75</v>
      </c>
      <c r="T5" s="214">
        <v>44.5</v>
      </c>
      <c r="U5" s="214">
        <f t="shared" ref="U5:U11" si="2">SUM(M5:T5)</f>
        <v>1297.75</v>
      </c>
      <c r="W5" s="213">
        <v>2</v>
      </c>
      <c r="X5" s="214">
        <f t="shared" ref="X5:X11" si="3">B5-M5</f>
        <v>-15.75</v>
      </c>
      <c r="Y5" s="214">
        <f t="shared" si="0"/>
        <v>1.6875</v>
      </c>
      <c r="Z5" s="214">
        <f t="shared" si="0"/>
        <v>0</v>
      </c>
      <c r="AA5" s="214">
        <f t="shared" si="0"/>
        <v>-4.5</v>
      </c>
      <c r="AB5" s="214">
        <f t="shared" si="0"/>
        <v>-11.25</v>
      </c>
      <c r="AC5" s="214">
        <f t="shared" si="0"/>
        <v>0</v>
      </c>
      <c r="AD5" s="214">
        <f t="shared" si="0"/>
        <v>0</v>
      </c>
      <c r="AE5" s="214">
        <f t="shared" si="0"/>
        <v>15.724999999999994</v>
      </c>
      <c r="AF5" s="214">
        <f t="shared" ref="AF5:AF11" si="4">SUM(X5:AE5)</f>
        <v>-14.087500000000006</v>
      </c>
    </row>
    <row r="6" spans="1:32" ht="20.100000000000001" customHeight="1">
      <c r="A6" s="665">
        <v>3</v>
      </c>
      <c r="B6" s="214">
        <f>Ordre_titulacions_2020_21!W55</f>
        <v>312.75</v>
      </c>
      <c r="C6" s="214">
        <f>Ordre_titulacions_2020_21!W153</f>
        <v>69.75</v>
      </c>
      <c r="D6" s="214">
        <f>Ordre_titulacions_2020_21!W221</f>
        <v>207</v>
      </c>
      <c r="E6" s="214">
        <f>Ordre_titulacions_2020_21!W296</f>
        <v>69.75</v>
      </c>
      <c r="F6" s="214">
        <f>Ordre_titulacions_2020_21!W378</f>
        <v>155.25</v>
      </c>
      <c r="G6" s="214"/>
      <c r="H6" s="214">
        <f>Ordre_titulacions_2020_21!W489</f>
        <v>99.91</v>
      </c>
      <c r="I6" s="214"/>
      <c r="J6" s="214">
        <f t="shared" si="1"/>
        <v>914.41</v>
      </c>
      <c r="L6" s="213">
        <v>3</v>
      </c>
      <c r="M6" s="214">
        <v>332.55</v>
      </c>
      <c r="N6" s="214">
        <v>80.099999999999994</v>
      </c>
      <c r="O6" s="214">
        <v>153</v>
      </c>
      <c r="P6" s="214">
        <v>80.099999999999994</v>
      </c>
      <c r="Q6" s="214">
        <v>177.75</v>
      </c>
      <c r="R6" s="214"/>
      <c r="S6" s="214">
        <v>98.3</v>
      </c>
      <c r="T6" s="214"/>
      <c r="U6" s="214">
        <f t="shared" si="2"/>
        <v>921.8</v>
      </c>
      <c r="W6" s="213">
        <v>3</v>
      </c>
      <c r="X6" s="214">
        <f t="shared" si="3"/>
        <v>-19.800000000000011</v>
      </c>
      <c r="Y6" s="214">
        <f t="shared" si="0"/>
        <v>-10.349999999999994</v>
      </c>
      <c r="Z6" s="214">
        <f t="shared" si="0"/>
        <v>54</v>
      </c>
      <c r="AA6" s="214">
        <f t="shared" si="0"/>
        <v>-10.349999999999994</v>
      </c>
      <c r="AB6" s="214">
        <f t="shared" si="0"/>
        <v>-22.5</v>
      </c>
      <c r="AC6" s="214">
        <f t="shared" si="0"/>
        <v>0</v>
      </c>
      <c r="AD6" s="214">
        <f t="shared" si="0"/>
        <v>1.6099999999999994</v>
      </c>
      <c r="AE6" s="214">
        <f t="shared" si="0"/>
        <v>0</v>
      </c>
      <c r="AF6" s="214">
        <f t="shared" si="4"/>
        <v>-7.3900000000000006</v>
      </c>
    </row>
    <row r="7" spans="1:32" ht="20.100000000000001" customHeight="1">
      <c r="A7" s="665">
        <v>4</v>
      </c>
      <c r="B7" s="214">
        <f>Ordre_titulacions_2020_21!W65</f>
        <v>306</v>
      </c>
      <c r="C7" s="214">
        <f>Ordre_titulacions_2020_21!W159</f>
        <v>103.5</v>
      </c>
      <c r="D7" s="214">
        <f>Ordre_titulacions_2020_21!W227</f>
        <v>150.75</v>
      </c>
      <c r="E7" s="214">
        <f>Ordre_titulacions_2020_21!W302</f>
        <v>146.25</v>
      </c>
      <c r="F7" s="214">
        <f>Ordre_titulacions_2020_21!W384</f>
        <v>216</v>
      </c>
      <c r="G7" s="214"/>
      <c r="H7" s="214"/>
      <c r="I7" s="214"/>
      <c r="J7" s="214">
        <f t="shared" si="1"/>
        <v>922.5</v>
      </c>
      <c r="L7" s="213">
        <v>4</v>
      </c>
      <c r="M7" s="214">
        <v>306</v>
      </c>
      <c r="N7" s="214">
        <v>114.1875</v>
      </c>
      <c r="O7" s="214">
        <v>141.75</v>
      </c>
      <c r="P7" s="214">
        <v>123.1875</v>
      </c>
      <c r="Q7" s="214">
        <v>228.375</v>
      </c>
      <c r="R7" s="214"/>
      <c r="S7" s="214"/>
      <c r="T7" s="214"/>
      <c r="U7" s="214">
        <f t="shared" si="2"/>
        <v>913.5</v>
      </c>
      <c r="W7" s="213">
        <v>4</v>
      </c>
      <c r="X7" s="214">
        <f t="shared" si="3"/>
        <v>0</v>
      </c>
      <c r="Y7" s="214">
        <f t="shared" si="0"/>
        <v>-10.6875</v>
      </c>
      <c r="Z7" s="214">
        <f t="shared" si="0"/>
        <v>9</v>
      </c>
      <c r="AA7" s="214">
        <f t="shared" si="0"/>
        <v>23.0625</v>
      </c>
      <c r="AB7" s="214">
        <f t="shared" si="0"/>
        <v>-12.375</v>
      </c>
      <c r="AC7" s="214">
        <f t="shared" si="0"/>
        <v>0</v>
      </c>
      <c r="AD7" s="214">
        <f t="shared" si="0"/>
        <v>0</v>
      </c>
      <c r="AE7" s="214">
        <f t="shared" si="0"/>
        <v>0</v>
      </c>
      <c r="AF7" s="214">
        <f t="shared" si="4"/>
        <v>9</v>
      </c>
    </row>
    <row r="8" spans="1:32" ht="20.100000000000001" customHeight="1">
      <c r="A8" s="665">
        <v>5</v>
      </c>
      <c r="B8" s="214">
        <f>Ordre_titulacions_2020_21!W73</f>
        <v>292.5</v>
      </c>
      <c r="C8" s="214">
        <f>Ordre_titulacions_2020_21!W166</f>
        <v>108</v>
      </c>
      <c r="D8" s="214">
        <f>Ordre_titulacions_2020_21!W233</f>
        <v>135</v>
      </c>
      <c r="E8" s="214">
        <f>Ordre_titulacions_2020_21!W309</f>
        <v>130.5</v>
      </c>
      <c r="F8" s="214">
        <f>Ordre_titulacions_2020_21!W391</f>
        <v>231.75</v>
      </c>
      <c r="G8" s="214"/>
      <c r="H8" s="214"/>
      <c r="I8" s="214"/>
      <c r="J8" s="214">
        <f t="shared" si="1"/>
        <v>897.75</v>
      </c>
      <c r="L8" s="213">
        <v>5</v>
      </c>
      <c r="M8" s="214">
        <v>301.5</v>
      </c>
      <c r="N8" s="214">
        <v>108</v>
      </c>
      <c r="O8" s="214">
        <v>126</v>
      </c>
      <c r="P8" s="214">
        <v>153</v>
      </c>
      <c r="Q8" s="214">
        <v>281.25</v>
      </c>
      <c r="R8" s="214"/>
      <c r="S8" s="214"/>
      <c r="T8" s="214"/>
      <c r="U8" s="214">
        <f t="shared" si="2"/>
        <v>969.75</v>
      </c>
      <c r="W8" s="213">
        <v>5</v>
      </c>
      <c r="X8" s="214">
        <f t="shared" si="3"/>
        <v>-9</v>
      </c>
      <c r="Y8" s="214">
        <f t="shared" si="0"/>
        <v>0</v>
      </c>
      <c r="Z8" s="214">
        <f t="shared" si="0"/>
        <v>9</v>
      </c>
      <c r="AA8" s="214">
        <f t="shared" si="0"/>
        <v>-22.5</v>
      </c>
      <c r="AB8" s="214">
        <f t="shared" si="0"/>
        <v>-49.5</v>
      </c>
      <c r="AC8" s="214">
        <f t="shared" si="0"/>
        <v>0</v>
      </c>
      <c r="AD8" s="214">
        <f t="shared" si="0"/>
        <v>0</v>
      </c>
      <c r="AE8" s="214">
        <f t="shared" si="0"/>
        <v>0</v>
      </c>
      <c r="AF8" s="214">
        <f t="shared" si="4"/>
        <v>-72</v>
      </c>
    </row>
    <row r="9" spans="1:32" ht="20.100000000000001" customHeight="1">
      <c r="A9" s="665">
        <v>6</v>
      </c>
      <c r="B9" s="214">
        <f>Ordre_titulacions_2020_21!W84</f>
        <v>270</v>
      </c>
      <c r="C9" s="214">
        <f>Ordre_titulacions_2020_21!W172</f>
        <v>117</v>
      </c>
      <c r="D9" s="214">
        <f>Ordre_titulacions_2020_21!W239</f>
        <v>162</v>
      </c>
      <c r="E9" s="214">
        <f>Ordre_titulacions_2020_21!W315</f>
        <v>139.5</v>
      </c>
      <c r="F9" s="214">
        <f>Ordre_titulacions_2020_21!W399</f>
        <v>240.75</v>
      </c>
      <c r="G9" s="214"/>
      <c r="H9" s="214"/>
      <c r="I9" s="214"/>
      <c r="J9" s="214">
        <f t="shared" si="1"/>
        <v>929.25</v>
      </c>
      <c r="L9" s="213">
        <v>6</v>
      </c>
      <c r="M9" s="214">
        <v>310.5</v>
      </c>
      <c r="N9" s="214">
        <v>130.5</v>
      </c>
      <c r="O9" s="214">
        <v>139.5</v>
      </c>
      <c r="P9" s="214">
        <v>171</v>
      </c>
      <c r="Q9" s="214">
        <v>238.5</v>
      </c>
      <c r="R9" s="214"/>
      <c r="S9" s="214"/>
      <c r="T9" s="214"/>
      <c r="U9" s="214">
        <f t="shared" si="2"/>
        <v>990</v>
      </c>
      <c r="W9" s="213">
        <v>6</v>
      </c>
      <c r="X9" s="214">
        <f t="shared" si="3"/>
        <v>-40.5</v>
      </c>
      <c r="Y9" s="214">
        <f t="shared" si="0"/>
        <v>-13.5</v>
      </c>
      <c r="Z9" s="214">
        <f t="shared" si="0"/>
        <v>22.5</v>
      </c>
      <c r="AA9" s="214">
        <f t="shared" si="0"/>
        <v>-31.5</v>
      </c>
      <c r="AB9" s="214">
        <f t="shared" si="0"/>
        <v>2.25</v>
      </c>
      <c r="AC9" s="214">
        <f t="shared" si="0"/>
        <v>0</v>
      </c>
      <c r="AD9" s="214">
        <f t="shared" si="0"/>
        <v>0</v>
      </c>
      <c r="AE9" s="214">
        <f t="shared" si="0"/>
        <v>0</v>
      </c>
      <c r="AF9" s="214">
        <f t="shared" si="4"/>
        <v>-60.75</v>
      </c>
    </row>
    <row r="10" spans="1:32" ht="20.100000000000001" customHeight="1">
      <c r="A10" s="665">
        <v>7</v>
      </c>
      <c r="B10" s="214">
        <f>Ordre_titulacions_2020_21!W97</f>
        <v>187.2</v>
      </c>
      <c r="C10" s="214">
        <f>Ordre_titulacions_2020_21!W185</f>
        <v>115.2</v>
      </c>
      <c r="D10" s="214">
        <f>Ordre_titulacions_2020_21!W247</f>
        <v>106.2</v>
      </c>
      <c r="E10" s="214">
        <f>Ordre_titulacions_2020_21!W331</f>
        <v>115.2</v>
      </c>
      <c r="F10" s="214">
        <f>Ordre_titulacions_2020_21!W414</f>
        <v>236.7</v>
      </c>
      <c r="G10" s="214"/>
      <c r="H10" s="214"/>
      <c r="I10" s="214"/>
      <c r="J10" s="214">
        <f t="shared" si="1"/>
        <v>760.5</v>
      </c>
      <c r="L10" s="213">
        <v>7</v>
      </c>
      <c r="M10" s="214">
        <v>214.2</v>
      </c>
      <c r="N10" s="214">
        <v>142.19999999999999</v>
      </c>
      <c r="O10" s="214">
        <v>106.2</v>
      </c>
      <c r="P10" s="214">
        <v>106.2</v>
      </c>
      <c r="Q10" s="214">
        <v>173.7</v>
      </c>
      <c r="R10" s="214"/>
      <c r="S10" s="214"/>
      <c r="T10" s="214"/>
      <c r="U10" s="214">
        <f t="shared" si="2"/>
        <v>742.5</v>
      </c>
      <c r="W10" s="213">
        <v>7</v>
      </c>
      <c r="X10" s="214">
        <f t="shared" si="3"/>
        <v>-27</v>
      </c>
      <c r="Y10" s="214">
        <f t="shared" si="0"/>
        <v>-26.999999999999986</v>
      </c>
      <c r="Z10" s="214">
        <f t="shared" si="0"/>
        <v>0</v>
      </c>
      <c r="AA10" s="214">
        <f t="shared" si="0"/>
        <v>9</v>
      </c>
      <c r="AB10" s="214">
        <f t="shared" si="0"/>
        <v>63</v>
      </c>
      <c r="AC10" s="214">
        <f t="shared" si="0"/>
        <v>0</v>
      </c>
      <c r="AD10" s="214">
        <f t="shared" si="0"/>
        <v>0</v>
      </c>
      <c r="AE10" s="214">
        <f t="shared" si="0"/>
        <v>0</v>
      </c>
      <c r="AF10" s="214">
        <f t="shared" si="4"/>
        <v>18.000000000000014</v>
      </c>
    </row>
    <row r="11" spans="1:32" ht="20.100000000000001" customHeight="1">
      <c r="A11" s="665">
        <v>8</v>
      </c>
      <c r="B11" s="214">
        <f>Ordre_titulacions_2020_21!W131</f>
        <v>112.72499999999999</v>
      </c>
      <c r="C11" s="214">
        <f>Ordre_titulacions_2020_21!W203</f>
        <v>55.810000000000009</v>
      </c>
      <c r="D11" s="214">
        <f>Ordre_titulacions_2020_21!W274</f>
        <v>105.05</v>
      </c>
      <c r="E11" s="214">
        <f>Ordre_titulacions_2020_21!W354</f>
        <v>65.515000000000015</v>
      </c>
      <c r="F11" s="214">
        <f>Ordre_titulacions_2020_21!W455-SUM(Ordre_titulacions_2020_21!W446:W454)</f>
        <v>131.63499999999999</v>
      </c>
      <c r="G11" s="214">
        <f>SUM(Ordre_titulacions_2020_21!W446:W454)</f>
        <v>57</v>
      </c>
      <c r="H11" s="214"/>
      <c r="I11" s="214"/>
      <c r="J11" s="214">
        <f t="shared" si="1"/>
        <v>527.73500000000001</v>
      </c>
      <c r="L11" s="213">
        <v>8</v>
      </c>
      <c r="M11" s="214">
        <v>49.9</v>
      </c>
      <c r="N11" s="214">
        <v>28.1</v>
      </c>
      <c r="O11" s="214">
        <v>82.4</v>
      </c>
      <c r="P11" s="214">
        <v>26.4</v>
      </c>
      <c r="Q11" s="214">
        <v>68.2</v>
      </c>
      <c r="R11" s="214">
        <v>57</v>
      </c>
      <c r="S11" s="214"/>
      <c r="T11" s="214"/>
      <c r="U11" s="214">
        <f t="shared" si="2"/>
        <v>312</v>
      </c>
      <c r="W11" s="213">
        <v>8</v>
      </c>
      <c r="X11" s="214">
        <f t="shared" si="3"/>
        <v>62.824999999999996</v>
      </c>
      <c r="Y11" s="214">
        <f t="shared" si="0"/>
        <v>27.710000000000008</v>
      </c>
      <c r="Z11" s="214">
        <f t="shared" si="0"/>
        <v>22.649999999999991</v>
      </c>
      <c r="AA11" s="214">
        <f t="shared" si="0"/>
        <v>39.115000000000016</v>
      </c>
      <c r="AB11" s="214">
        <f t="shared" si="0"/>
        <v>63.434999999999988</v>
      </c>
      <c r="AC11" s="214">
        <f t="shared" si="0"/>
        <v>0</v>
      </c>
      <c r="AD11" s="214">
        <f t="shared" si="0"/>
        <v>0</v>
      </c>
      <c r="AE11" s="214">
        <f t="shared" si="0"/>
        <v>0</v>
      </c>
      <c r="AF11" s="214">
        <f t="shared" si="4"/>
        <v>215.73500000000001</v>
      </c>
    </row>
    <row r="12" spans="1:32" ht="20.100000000000001" customHeight="1">
      <c r="A12" s="666" t="s">
        <v>503</v>
      </c>
      <c r="B12" s="216">
        <f>SUM(B4:B11)</f>
        <v>2121.5250000000001</v>
      </c>
      <c r="C12" s="216">
        <f t="shared" ref="C12:J12" si="5">SUM(C4:C11)</f>
        <v>815.02750000000003</v>
      </c>
      <c r="D12" s="216">
        <f t="shared" si="5"/>
        <v>1381.7</v>
      </c>
      <c r="E12" s="216">
        <f t="shared" si="5"/>
        <v>910.79499999999996</v>
      </c>
      <c r="F12" s="216">
        <f t="shared" si="5"/>
        <v>1723.825</v>
      </c>
      <c r="G12" s="216">
        <f t="shared" si="5"/>
        <v>57</v>
      </c>
      <c r="H12" s="216">
        <f t="shared" si="5"/>
        <v>351.90999999999997</v>
      </c>
      <c r="I12" s="216">
        <f t="shared" si="5"/>
        <v>141.22499999999999</v>
      </c>
      <c r="J12" s="216">
        <f t="shared" si="5"/>
        <v>7503.0074999999997</v>
      </c>
      <c r="K12" s="179"/>
      <c r="L12" s="215" t="s">
        <v>503</v>
      </c>
      <c r="M12" s="216">
        <f>SUM(M4:M11)</f>
        <v>2200</v>
      </c>
      <c r="N12" s="216">
        <f t="shared" ref="N12:U12" si="6">SUM(N4:N11)</f>
        <v>896.6674999999999</v>
      </c>
      <c r="O12" s="216">
        <f t="shared" si="6"/>
        <v>1264.5500000000002</v>
      </c>
      <c r="P12" s="216">
        <f t="shared" si="6"/>
        <v>953.46749999999997</v>
      </c>
      <c r="Q12" s="216">
        <f t="shared" si="6"/>
        <v>1618.7650000000001</v>
      </c>
      <c r="R12" s="216">
        <f t="shared" si="6"/>
        <v>57</v>
      </c>
      <c r="S12" s="216">
        <f t="shared" si="6"/>
        <v>350.3</v>
      </c>
      <c r="T12" s="216">
        <f t="shared" si="6"/>
        <v>125.5</v>
      </c>
      <c r="U12" s="216">
        <f t="shared" si="6"/>
        <v>7466.25</v>
      </c>
      <c r="W12" s="215" t="s">
        <v>503</v>
      </c>
      <c r="X12" s="216">
        <f>SUM(X4:X11)</f>
        <v>-78.475000000000023</v>
      </c>
      <c r="Y12" s="216">
        <f t="shared" ref="Y12:AF12" si="7">SUM(Y4:Y11)</f>
        <v>-81.639999999999958</v>
      </c>
      <c r="Z12" s="216">
        <f t="shared" si="7"/>
        <v>117.14999999999999</v>
      </c>
      <c r="AA12" s="216">
        <f t="shared" si="7"/>
        <v>-42.672499999999964</v>
      </c>
      <c r="AB12" s="216">
        <f t="shared" si="7"/>
        <v>105.05999999999999</v>
      </c>
      <c r="AC12" s="216">
        <f t="shared" si="7"/>
        <v>0</v>
      </c>
      <c r="AD12" s="216">
        <f t="shared" si="7"/>
        <v>1.6099999999999994</v>
      </c>
      <c r="AE12" s="216">
        <f t="shared" si="7"/>
        <v>15.724999999999994</v>
      </c>
      <c r="AF12" s="216">
        <f t="shared" si="7"/>
        <v>36.75750000000005</v>
      </c>
    </row>
    <row r="13" spans="1:32">
      <c r="I13" s="177" t="s">
        <v>744</v>
      </c>
      <c r="J13" s="179">
        <f>J12-7444.4</f>
        <v>58.607500000000073</v>
      </c>
      <c r="T13" s="177" t="s">
        <v>744</v>
      </c>
      <c r="U13" s="179">
        <f>U12-7444.4</f>
        <v>21.850000000000364</v>
      </c>
    </row>
    <row r="14" spans="1:32" ht="15.75">
      <c r="A14" s="178" t="s">
        <v>900</v>
      </c>
      <c r="F14" s="179">
        <f>F12+G11</f>
        <v>1780.825</v>
      </c>
      <c r="L14" s="203" t="s">
        <v>702</v>
      </c>
      <c r="Q14" s="179">
        <f>Q12+R11</f>
        <v>1675.7650000000001</v>
      </c>
      <c r="W14" s="203" t="s">
        <v>561</v>
      </c>
      <c r="X14" s="220">
        <v>0</v>
      </c>
      <c r="Y14" s="177" t="s">
        <v>751</v>
      </c>
      <c r="Z14" s="177">
        <v>192.6</v>
      </c>
    </row>
    <row r="15" spans="1:32" ht="18" customHeight="1">
      <c r="A15" s="222" t="s">
        <v>547</v>
      </c>
      <c r="B15" s="224" t="s">
        <v>9</v>
      </c>
      <c r="C15" s="224" t="s">
        <v>75</v>
      </c>
      <c r="D15" s="224" t="s">
        <v>34</v>
      </c>
      <c r="E15" s="224" t="s">
        <v>80</v>
      </c>
      <c r="F15" s="224" t="s">
        <v>3</v>
      </c>
      <c r="G15" s="224" t="s">
        <v>24</v>
      </c>
      <c r="H15" s="224" t="s">
        <v>70</v>
      </c>
      <c r="I15" s="224" t="s">
        <v>564</v>
      </c>
      <c r="J15" s="224" t="s">
        <v>503</v>
      </c>
      <c r="L15" s="217" t="s">
        <v>547</v>
      </c>
      <c r="M15" s="218" t="s">
        <v>9</v>
      </c>
      <c r="N15" s="218" t="s">
        <v>75</v>
      </c>
      <c r="O15" s="218" t="s">
        <v>34</v>
      </c>
      <c r="P15" s="218" t="s">
        <v>80</v>
      </c>
      <c r="Q15" s="218" t="s">
        <v>3</v>
      </c>
      <c r="R15" s="218" t="s">
        <v>24</v>
      </c>
      <c r="S15" s="218" t="s">
        <v>70</v>
      </c>
      <c r="T15" s="218" t="s">
        <v>564</v>
      </c>
      <c r="U15" s="218" t="s">
        <v>503</v>
      </c>
      <c r="W15" s="217" t="s">
        <v>547</v>
      </c>
      <c r="X15" s="218" t="s">
        <v>9</v>
      </c>
      <c r="Y15" s="218" t="s">
        <v>75</v>
      </c>
      <c r="Z15" s="218" t="s">
        <v>34</v>
      </c>
      <c r="AA15" s="218" t="s">
        <v>80</v>
      </c>
      <c r="AB15" s="218" t="s">
        <v>3</v>
      </c>
      <c r="AC15" s="218" t="s">
        <v>24</v>
      </c>
      <c r="AD15" s="218" t="s">
        <v>70</v>
      </c>
      <c r="AE15" s="218" t="s">
        <v>564</v>
      </c>
      <c r="AF15" s="218" t="s">
        <v>503</v>
      </c>
    </row>
    <row r="16" spans="1:32" ht="18" customHeight="1">
      <c r="A16" s="219">
        <v>340</v>
      </c>
      <c r="B16" s="307"/>
      <c r="C16" s="306"/>
      <c r="D16" s="306"/>
      <c r="E16" s="306"/>
      <c r="F16" s="307"/>
      <c r="G16" s="307"/>
      <c r="H16" s="306"/>
      <c r="I16" s="307"/>
      <c r="J16" s="265">
        <f>SUM(B16:I16)</f>
        <v>0</v>
      </c>
      <c r="L16" s="219">
        <v>340</v>
      </c>
      <c r="M16" s="305"/>
      <c r="N16" s="306"/>
      <c r="O16" s="306"/>
      <c r="P16" s="306"/>
      <c r="Q16" s="307"/>
      <c r="R16" s="307"/>
      <c r="S16" s="306"/>
      <c r="T16" s="307"/>
      <c r="U16" s="265">
        <f>SUM(M16:T16)</f>
        <v>0</v>
      </c>
      <c r="W16" s="219">
        <v>340</v>
      </c>
      <c r="X16" s="220">
        <f>B16-M16+X14</f>
        <v>0</v>
      </c>
      <c r="Y16" s="220">
        <f t="shared" ref="Y16:AE31" si="8">C16-N16</f>
        <v>0</v>
      </c>
      <c r="Z16" s="220">
        <f t="shared" si="8"/>
        <v>0</v>
      </c>
      <c r="AA16" s="220">
        <f t="shared" si="8"/>
        <v>0</v>
      </c>
      <c r="AB16" s="220">
        <f t="shared" si="8"/>
        <v>0</v>
      </c>
      <c r="AC16" s="220">
        <f t="shared" si="8"/>
        <v>0</v>
      </c>
      <c r="AD16" s="220">
        <f t="shared" si="8"/>
        <v>0</v>
      </c>
      <c r="AE16" s="220">
        <f t="shared" si="8"/>
        <v>0</v>
      </c>
      <c r="AF16" s="220">
        <f>SUM(X16:AE16)</f>
        <v>0</v>
      </c>
    </row>
    <row r="17" spans="1:32" ht="18" customHeight="1">
      <c r="A17" s="219">
        <v>701</v>
      </c>
      <c r="B17" s="221"/>
      <c r="C17" s="221"/>
      <c r="D17" s="220">
        <f>'Dept-tit-subtotals'!W18</f>
        <v>368.19</v>
      </c>
      <c r="E17" s="221"/>
      <c r="F17" s="221"/>
      <c r="G17" s="220">
        <f>'Dept-tit-subtotals'!W19</f>
        <v>6</v>
      </c>
      <c r="H17" s="220">
        <f>'Dept-tit-subtotals'!W21</f>
        <v>13.5</v>
      </c>
      <c r="I17" s="220">
        <f>'Dept-tit-subtotals'!W4</f>
        <v>13.5</v>
      </c>
      <c r="J17" s="265">
        <f t="shared" ref="J17:J32" si="9">SUM(B17:I17)</f>
        <v>401.19</v>
      </c>
      <c r="L17" s="219">
        <v>701</v>
      </c>
      <c r="M17" s="221"/>
      <c r="N17" s="221"/>
      <c r="O17" s="220">
        <v>345.78</v>
      </c>
      <c r="P17" s="221"/>
      <c r="Q17" s="221"/>
      <c r="R17" s="220">
        <v>4</v>
      </c>
      <c r="S17" s="220">
        <v>18</v>
      </c>
      <c r="T17" s="220">
        <v>13.5</v>
      </c>
      <c r="U17" s="265">
        <f t="shared" ref="U17:U32" si="10">SUM(M17:T17)</f>
        <v>381.28</v>
      </c>
      <c r="W17" s="219">
        <v>701</v>
      </c>
      <c r="X17" s="220">
        <f t="shared" ref="X17:AE32" si="11">B17-M17</f>
        <v>0</v>
      </c>
      <c r="Y17" s="220">
        <f t="shared" si="8"/>
        <v>0</v>
      </c>
      <c r="Z17" s="220">
        <f t="shared" si="8"/>
        <v>22.410000000000025</v>
      </c>
      <c r="AA17" s="220">
        <f t="shared" si="8"/>
        <v>0</v>
      </c>
      <c r="AB17" s="220">
        <f t="shared" si="8"/>
        <v>0</v>
      </c>
      <c r="AC17" s="220">
        <f t="shared" si="8"/>
        <v>2</v>
      </c>
      <c r="AD17" s="220">
        <f t="shared" si="8"/>
        <v>-4.5</v>
      </c>
      <c r="AE17" s="220">
        <f t="shared" si="8"/>
        <v>0</v>
      </c>
      <c r="AF17" s="220">
        <f t="shared" ref="AF17:AF32" si="12">SUM(X17:AE17)</f>
        <v>19.910000000000025</v>
      </c>
    </row>
    <row r="18" spans="1:32" ht="18" customHeight="1">
      <c r="A18" s="219">
        <v>702</v>
      </c>
      <c r="B18" s="220">
        <f>'Dept-tit-subtotals'!W35</f>
        <v>251.405</v>
      </c>
      <c r="C18" s="220">
        <f>'Dept-tit-subtotals'!W37</f>
        <v>38.97</v>
      </c>
      <c r="D18" s="221"/>
      <c r="E18" s="220">
        <f>'Dept-tit-subtotals'!W39</f>
        <v>38.97</v>
      </c>
      <c r="F18" s="267">
        <f>'Dept-tit-subtotals'!W47</f>
        <v>220.82500000000002</v>
      </c>
      <c r="G18" s="221"/>
      <c r="H18" s="221"/>
      <c r="I18" s="220">
        <f>'Dept-tit-subtotals'!W24</f>
        <v>4.5</v>
      </c>
      <c r="J18" s="265">
        <f t="shared" si="9"/>
        <v>554.67000000000007</v>
      </c>
      <c r="L18" s="219">
        <v>702</v>
      </c>
      <c r="M18" s="220">
        <v>256.08999999999997</v>
      </c>
      <c r="N18" s="220">
        <v>36.72</v>
      </c>
      <c r="O18" s="221"/>
      <c r="P18" s="220">
        <v>36.72</v>
      </c>
      <c r="Q18" s="267">
        <v>212.69</v>
      </c>
      <c r="R18" s="221">
        <v>15.9976</v>
      </c>
      <c r="S18" s="221"/>
      <c r="T18" s="220">
        <v>4.9000000000000004</v>
      </c>
      <c r="U18" s="265">
        <f t="shared" si="10"/>
        <v>563.11760000000004</v>
      </c>
      <c r="W18" s="219">
        <v>702</v>
      </c>
      <c r="X18" s="220">
        <f t="shared" si="11"/>
        <v>-4.6849999999999739</v>
      </c>
      <c r="Y18" s="220">
        <f t="shared" si="8"/>
        <v>2.25</v>
      </c>
      <c r="Z18" s="220">
        <f t="shared" si="8"/>
        <v>0</v>
      </c>
      <c r="AA18" s="220">
        <f t="shared" si="8"/>
        <v>2.25</v>
      </c>
      <c r="AB18" s="220">
        <f t="shared" si="8"/>
        <v>8.1350000000000193</v>
      </c>
      <c r="AC18" s="220">
        <f t="shared" si="8"/>
        <v>-15.9976</v>
      </c>
      <c r="AD18" s="220">
        <f t="shared" si="8"/>
        <v>0</v>
      </c>
      <c r="AE18" s="220">
        <f t="shared" si="8"/>
        <v>-0.40000000000000036</v>
      </c>
      <c r="AF18" s="220">
        <f t="shared" si="12"/>
        <v>-8.4475999999999551</v>
      </c>
    </row>
    <row r="19" spans="1:32" ht="18" customHeight="1">
      <c r="A19" s="219">
        <v>707</v>
      </c>
      <c r="B19" s="220">
        <f>'Dept-tit-subtotals'!W52</f>
        <v>22.63</v>
      </c>
      <c r="C19" s="220">
        <f>'Dept-tit-subtotals'!W56</f>
        <v>56.362499999999997</v>
      </c>
      <c r="D19" s="220">
        <f>'Dept-tit-subtotals'!W58</f>
        <v>1.8</v>
      </c>
      <c r="E19" s="220">
        <f>'Dept-tit-subtotals'!W70</f>
        <v>240.53250000000003</v>
      </c>
      <c r="F19" s="220">
        <f>'Dept-tit-subtotals'!W74</f>
        <v>57.125</v>
      </c>
      <c r="G19" s="220">
        <f>'Dept-tit-subtotals'!W76</f>
        <v>4.5</v>
      </c>
      <c r="H19" s="220">
        <f>'Dept-tit-subtotals'!W86</f>
        <v>112.705</v>
      </c>
      <c r="I19" s="220"/>
      <c r="J19" s="265">
        <f t="shared" si="9"/>
        <v>495.65500000000003</v>
      </c>
      <c r="L19" s="219">
        <v>707</v>
      </c>
      <c r="M19" s="220">
        <v>18.920000000000002</v>
      </c>
      <c r="N19" s="220">
        <v>56.25</v>
      </c>
      <c r="O19" s="220">
        <v>0.4</v>
      </c>
      <c r="P19" s="220">
        <v>243.39</v>
      </c>
      <c r="Q19" s="220">
        <v>58.62</v>
      </c>
      <c r="R19" s="220">
        <v>9.0008999999999997</v>
      </c>
      <c r="S19" s="220">
        <v>103.25</v>
      </c>
      <c r="T19" s="220"/>
      <c r="U19" s="265">
        <f t="shared" si="10"/>
        <v>489.83089999999999</v>
      </c>
      <c r="W19" s="219">
        <v>707</v>
      </c>
      <c r="X19" s="220">
        <f t="shared" si="11"/>
        <v>3.7099999999999973</v>
      </c>
      <c r="Y19" s="220">
        <f t="shared" si="8"/>
        <v>0.11249999999999716</v>
      </c>
      <c r="Z19" s="220">
        <f t="shared" si="8"/>
        <v>1.4</v>
      </c>
      <c r="AA19" s="220">
        <f t="shared" si="8"/>
        <v>-2.8574999999999591</v>
      </c>
      <c r="AB19" s="220">
        <f t="shared" si="8"/>
        <v>-1.4949999999999974</v>
      </c>
      <c r="AC19" s="220">
        <f t="shared" si="8"/>
        <v>-4.5008999999999997</v>
      </c>
      <c r="AD19" s="220">
        <f t="shared" si="8"/>
        <v>9.4549999999999983</v>
      </c>
      <c r="AE19" s="220">
        <f t="shared" si="8"/>
        <v>0</v>
      </c>
      <c r="AF19" s="220">
        <f t="shared" si="12"/>
        <v>5.8241000000000369</v>
      </c>
    </row>
    <row r="20" spans="1:32" ht="18" customHeight="1">
      <c r="A20" s="219">
        <v>709</v>
      </c>
      <c r="B20" s="220">
        <f>'Dept-tit-subtotals'!W95</f>
        <v>95.496430000000004</v>
      </c>
      <c r="C20" s="220">
        <f>'Dept-tit-subtotals'!W119</f>
        <v>317.51892999999995</v>
      </c>
      <c r="D20" s="221">
        <f>'Dept-tit-subtotals'!W124</f>
        <v>14.62518</v>
      </c>
      <c r="E20" s="220">
        <f>'Dept-tit-subtotals'!W139</f>
        <v>92.371430000000018</v>
      </c>
      <c r="F20" s="220">
        <f>'Dept-tit-subtotals'!W149</f>
        <v>85.318929999999995</v>
      </c>
      <c r="G20" s="221"/>
      <c r="H20" s="220">
        <f>'Dept-tit-subtotals'!W154</f>
        <v>30.865000000000002</v>
      </c>
      <c r="I20" s="221"/>
      <c r="J20" s="265">
        <f t="shared" si="9"/>
        <v>636.19590000000005</v>
      </c>
      <c r="L20" s="219">
        <v>709</v>
      </c>
      <c r="M20" s="220">
        <v>83.5458</v>
      </c>
      <c r="N20" s="220">
        <v>372.08080000000001</v>
      </c>
      <c r="O20" s="221">
        <v>3.6002000000000001</v>
      </c>
      <c r="P20" s="220">
        <v>61.900799999999997</v>
      </c>
      <c r="Q20" s="220">
        <v>73.813299999999998</v>
      </c>
      <c r="R20" s="221"/>
      <c r="S20" s="220">
        <v>31.43</v>
      </c>
      <c r="T20" s="221"/>
      <c r="U20" s="265">
        <f t="shared" si="10"/>
        <v>626.37089999999989</v>
      </c>
      <c r="W20" s="219">
        <v>709</v>
      </c>
      <c r="X20" s="220">
        <f t="shared" si="11"/>
        <v>11.950630000000004</v>
      </c>
      <c r="Y20" s="220">
        <f t="shared" si="8"/>
        <v>-54.561870000000056</v>
      </c>
      <c r="Z20" s="220">
        <f t="shared" si="8"/>
        <v>11.024979999999999</v>
      </c>
      <c r="AA20" s="220">
        <f t="shared" si="8"/>
        <v>30.470630000000021</v>
      </c>
      <c r="AB20" s="220">
        <f t="shared" si="8"/>
        <v>11.505629999999996</v>
      </c>
      <c r="AC20" s="220">
        <f t="shared" si="8"/>
        <v>0</v>
      </c>
      <c r="AD20" s="220">
        <f t="shared" si="8"/>
        <v>-0.56499999999999773</v>
      </c>
      <c r="AE20" s="220">
        <f t="shared" si="8"/>
        <v>0</v>
      </c>
      <c r="AF20" s="220">
        <f t="shared" si="12"/>
        <v>9.8249999999999673</v>
      </c>
    </row>
    <row r="21" spans="1:32" ht="18" customHeight="1">
      <c r="A21" s="219">
        <v>710</v>
      </c>
      <c r="B21" s="220">
        <f>'Dept-tit-subtotals'!W160</f>
        <v>69.123981999999998</v>
      </c>
      <c r="C21" s="220">
        <f>'Dept-tit-subtotals'!W168</f>
        <v>68.371217999999999</v>
      </c>
      <c r="D21" s="220">
        <f>'Dept-tit-subtotals'!W170</f>
        <v>2.7</v>
      </c>
      <c r="E21" s="220">
        <f>'Dept-tit-subtotals'!W185</f>
        <v>205.21051800000001</v>
      </c>
      <c r="F21" s="220">
        <f>'Dept-tit-subtotals'!W190</f>
        <v>45.969681999999999</v>
      </c>
      <c r="G21" s="221">
        <f>'Dept-tit-subtotals'!W192</f>
        <v>1.5</v>
      </c>
      <c r="H21" s="220">
        <f>'Dept-tit-subtotals'!W203</f>
        <v>117.95</v>
      </c>
      <c r="I21" s="220"/>
      <c r="J21" s="265">
        <f t="shared" si="9"/>
        <v>510.82539999999995</v>
      </c>
      <c r="L21" s="219">
        <v>710</v>
      </c>
      <c r="M21" s="220">
        <v>86.043999999999997</v>
      </c>
      <c r="N21" s="220">
        <v>45.075499999999998</v>
      </c>
      <c r="O21" s="220">
        <v>2.7</v>
      </c>
      <c r="P21" s="220">
        <v>225.31549999999999</v>
      </c>
      <c r="Q21" s="220">
        <v>64.342500000000001</v>
      </c>
      <c r="R21" s="221"/>
      <c r="S21" s="220">
        <v>119</v>
      </c>
      <c r="T21" s="220"/>
      <c r="U21" s="265">
        <f t="shared" si="10"/>
        <v>542.47749999999996</v>
      </c>
      <c r="W21" s="219">
        <v>710</v>
      </c>
      <c r="X21" s="220">
        <f t="shared" si="11"/>
        <v>-16.920017999999999</v>
      </c>
      <c r="Y21" s="220">
        <f t="shared" si="8"/>
        <v>23.295718000000001</v>
      </c>
      <c r="Z21" s="220">
        <f t="shared" si="8"/>
        <v>0</v>
      </c>
      <c r="AA21" s="220">
        <f t="shared" si="8"/>
        <v>-20.104981999999978</v>
      </c>
      <c r="AB21" s="220">
        <f t="shared" si="8"/>
        <v>-18.372818000000002</v>
      </c>
      <c r="AC21" s="220">
        <f t="shared" si="8"/>
        <v>1.5</v>
      </c>
      <c r="AD21" s="220">
        <f t="shared" si="8"/>
        <v>-1.0499999999999972</v>
      </c>
      <c r="AE21" s="220">
        <f t="shared" si="8"/>
        <v>0</v>
      </c>
      <c r="AF21" s="220">
        <f t="shared" si="12"/>
        <v>-31.652099999999976</v>
      </c>
    </row>
    <row r="22" spans="1:32" ht="18" customHeight="1">
      <c r="A22" s="219">
        <v>712</v>
      </c>
      <c r="B22" s="220">
        <f>'Dept-tit-subtotals'!W213</f>
        <v>167.48999999999998</v>
      </c>
      <c r="C22" s="220">
        <f>'Dept-tit-subtotals'!W215</f>
        <v>16.3125</v>
      </c>
      <c r="D22" s="221"/>
      <c r="E22" s="220">
        <f>'Dept-tit-subtotals'!W217</f>
        <v>16.3125</v>
      </c>
      <c r="F22" s="220">
        <f>'Dept-tit-subtotals'!W228</f>
        <v>254.21</v>
      </c>
      <c r="G22" s="220"/>
      <c r="H22" s="220">
        <f>'Dept-tit-subtotals'!W232</f>
        <v>32.814999999999998</v>
      </c>
      <c r="I22" s="221">
        <f>'Dept-tit-subtotals'!W205</f>
        <v>6.5749999999999993</v>
      </c>
      <c r="J22" s="265">
        <f t="shared" si="9"/>
        <v>493.71499999999997</v>
      </c>
      <c r="L22" s="219">
        <v>712</v>
      </c>
      <c r="M22" s="220">
        <v>201.95</v>
      </c>
      <c r="N22" s="220">
        <v>16.3125</v>
      </c>
      <c r="O22" s="221"/>
      <c r="P22" s="220">
        <v>16.3125</v>
      </c>
      <c r="Q22" s="220">
        <v>215.07499999999999</v>
      </c>
      <c r="R22" s="220"/>
      <c r="S22" s="220">
        <v>31.9</v>
      </c>
      <c r="T22" s="221"/>
      <c r="U22" s="265">
        <f t="shared" si="10"/>
        <v>481.54999999999995</v>
      </c>
      <c r="W22" s="219">
        <v>712</v>
      </c>
      <c r="X22" s="220">
        <f t="shared" si="11"/>
        <v>-34.460000000000008</v>
      </c>
      <c r="Y22" s="220">
        <f t="shared" si="8"/>
        <v>0</v>
      </c>
      <c r="Z22" s="220">
        <f t="shared" si="8"/>
        <v>0</v>
      </c>
      <c r="AA22" s="220">
        <f t="shared" si="8"/>
        <v>0</v>
      </c>
      <c r="AB22" s="220">
        <f t="shared" si="8"/>
        <v>39.135000000000019</v>
      </c>
      <c r="AC22" s="220">
        <f t="shared" si="8"/>
        <v>0</v>
      </c>
      <c r="AD22" s="220">
        <f t="shared" si="8"/>
        <v>0.91499999999999915</v>
      </c>
      <c r="AE22" s="220">
        <f t="shared" si="8"/>
        <v>6.5749999999999993</v>
      </c>
      <c r="AF22" s="220">
        <f t="shared" si="12"/>
        <v>12.16500000000001</v>
      </c>
    </row>
    <row r="23" spans="1:32" ht="18" customHeight="1">
      <c r="A23" s="219">
        <v>713</v>
      </c>
      <c r="B23" s="220">
        <f>'Dept-tit-subtotals'!W235</f>
        <v>99.477035999999998</v>
      </c>
      <c r="C23" s="220">
        <f>'Dept-tit-subtotals'!W238</f>
        <v>37.992564000000002</v>
      </c>
      <c r="D23" s="220"/>
      <c r="E23" s="220">
        <f>'Dept-tit-subtotals'!W241</f>
        <v>39.293964000000003</v>
      </c>
      <c r="F23" s="220">
        <f>'Dept-tit-subtotals'!W244</f>
        <v>84.675635999999997</v>
      </c>
      <c r="G23" s="221">
        <f>'Dept-tit-subtotals'!W246</f>
        <v>1</v>
      </c>
      <c r="H23" s="221"/>
      <c r="I23" s="221"/>
      <c r="J23" s="265">
        <f t="shared" si="9"/>
        <v>262.43920000000003</v>
      </c>
      <c r="L23" s="219">
        <v>713</v>
      </c>
      <c r="M23" s="220">
        <v>106.25449999999999</v>
      </c>
      <c r="N23" s="220">
        <v>46.0715</v>
      </c>
      <c r="O23" s="220"/>
      <c r="P23" s="220">
        <v>46.0715</v>
      </c>
      <c r="Q23" s="220">
        <v>62.847499999999997</v>
      </c>
      <c r="R23" s="221">
        <v>4</v>
      </c>
      <c r="S23" s="221"/>
      <c r="T23" s="221"/>
      <c r="U23" s="265">
        <f t="shared" si="10"/>
        <v>265.245</v>
      </c>
      <c r="W23" s="219">
        <v>713</v>
      </c>
      <c r="X23" s="220">
        <f t="shared" si="11"/>
        <v>-6.7774639999999948</v>
      </c>
      <c r="Y23" s="220">
        <f t="shared" si="8"/>
        <v>-8.0789359999999988</v>
      </c>
      <c r="Z23" s="220">
        <f t="shared" si="8"/>
        <v>0</v>
      </c>
      <c r="AA23" s="220">
        <f t="shared" si="8"/>
        <v>-6.7775359999999978</v>
      </c>
      <c r="AB23" s="220">
        <f t="shared" si="8"/>
        <v>21.828136000000001</v>
      </c>
      <c r="AC23" s="220">
        <f t="shared" si="8"/>
        <v>-3</v>
      </c>
      <c r="AD23" s="220">
        <f t="shared" si="8"/>
        <v>0</v>
      </c>
      <c r="AE23" s="220">
        <f t="shared" si="8"/>
        <v>0</v>
      </c>
      <c r="AF23" s="220">
        <f t="shared" si="12"/>
        <v>-2.8057999999999907</v>
      </c>
    </row>
    <row r="24" spans="1:32" ht="18" customHeight="1">
      <c r="A24" s="219">
        <v>717</v>
      </c>
      <c r="B24" s="220">
        <f>'Dept-tit-subtotals'!W276</f>
        <v>714.05500000000006</v>
      </c>
      <c r="C24" s="220">
        <f>'Dept-tit-subtotals'!W281</f>
        <v>51.075000000000003</v>
      </c>
      <c r="D24" s="221">
        <f>'Dept-tit-subtotals'!W284</f>
        <v>2.4750000000000001</v>
      </c>
      <c r="E24" s="220">
        <f>'Dept-tit-subtotals'!W289</f>
        <v>51.075000000000003</v>
      </c>
      <c r="F24" s="220">
        <f>'Dept-tit-subtotals'!W298</f>
        <v>180.87</v>
      </c>
      <c r="G24" s="220">
        <f>'Dept-tit-subtotals'!W300</f>
        <v>16</v>
      </c>
      <c r="H24" s="221"/>
      <c r="I24" s="220">
        <f>'Dept-tit-subtotals'!W255</f>
        <v>67.325000000000003</v>
      </c>
      <c r="J24" s="265">
        <f t="shared" si="9"/>
        <v>1082.8750000000002</v>
      </c>
      <c r="L24" s="219">
        <v>717</v>
      </c>
      <c r="M24" s="220">
        <v>696.45</v>
      </c>
      <c r="N24" s="220">
        <v>48.6</v>
      </c>
      <c r="O24" s="221"/>
      <c r="P24" s="220">
        <v>48.6</v>
      </c>
      <c r="Q24" s="220">
        <v>157.84</v>
      </c>
      <c r="R24" s="220">
        <v>3</v>
      </c>
      <c r="S24" s="221"/>
      <c r="T24" s="220">
        <v>61.95</v>
      </c>
      <c r="U24" s="265">
        <f t="shared" si="10"/>
        <v>1016.4400000000002</v>
      </c>
      <c r="W24" s="219">
        <v>717</v>
      </c>
      <c r="X24" s="220">
        <f>B24-M24-X14</f>
        <v>17.605000000000018</v>
      </c>
      <c r="Y24" s="220">
        <f t="shared" si="8"/>
        <v>2.4750000000000014</v>
      </c>
      <c r="Z24" s="220">
        <f t="shared" si="8"/>
        <v>2.4750000000000001</v>
      </c>
      <c r="AA24" s="220">
        <f t="shared" si="8"/>
        <v>2.4750000000000014</v>
      </c>
      <c r="AB24" s="220">
        <f t="shared" si="8"/>
        <v>23.03</v>
      </c>
      <c r="AC24" s="220">
        <f t="shared" si="8"/>
        <v>13</v>
      </c>
      <c r="AD24" s="220">
        <f t="shared" si="8"/>
        <v>0</v>
      </c>
      <c r="AE24" s="220">
        <f t="shared" si="8"/>
        <v>5.375</v>
      </c>
      <c r="AF24" s="220">
        <f t="shared" si="12"/>
        <v>66.435000000000031</v>
      </c>
    </row>
    <row r="25" spans="1:32" ht="18" customHeight="1">
      <c r="A25" s="219">
        <v>723</v>
      </c>
      <c r="B25" s="220">
        <f>'Dept-tit-subtotals'!W302</f>
        <v>65.97</v>
      </c>
      <c r="C25" s="220">
        <f>'Dept-tit-subtotals'!W304</f>
        <v>19.53</v>
      </c>
      <c r="D25" s="220">
        <f>'Dept-tit-subtotals'!W320</f>
        <v>497.83</v>
      </c>
      <c r="E25" s="220">
        <f>'Dept-tit-subtotals'!W322</f>
        <v>19.53</v>
      </c>
      <c r="F25" s="220">
        <f>'Dept-tit-subtotals'!W324</f>
        <v>56.97</v>
      </c>
      <c r="G25" s="220"/>
      <c r="H25" s="221"/>
      <c r="I25" s="221"/>
      <c r="J25" s="265">
        <f t="shared" si="9"/>
        <v>659.82999999999993</v>
      </c>
      <c r="L25" s="219">
        <v>723</v>
      </c>
      <c r="M25" s="220">
        <v>74.97</v>
      </c>
      <c r="N25" s="220">
        <v>33.03</v>
      </c>
      <c r="O25" s="220">
        <v>452.92</v>
      </c>
      <c r="P25" s="220">
        <v>33.03</v>
      </c>
      <c r="Q25" s="220">
        <v>47.97</v>
      </c>
      <c r="R25" s="220"/>
      <c r="S25" s="221"/>
      <c r="T25" s="221"/>
      <c r="U25" s="265">
        <f t="shared" si="10"/>
        <v>641.92000000000007</v>
      </c>
      <c r="W25" s="219">
        <v>723</v>
      </c>
      <c r="X25" s="220">
        <f t="shared" si="11"/>
        <v>-9</v>
      </c>
      <c r="Y25" s="220">
        <f t="shared" si="8"/>
        <v>-13.5</v>
      </c>
      <c r="Z25" s="220">
        <f t="shared" si="8"/>
        <v>44.909999999999968</v>
      </c>
      <c r="AA25" s="220">
        <f t="shared" si="8"/>
        <v>-13.5</v>
      </c>
      <c r="AB25" s="220">
        <f t="shared" si="8"/>
        <v>9</v>
      </c>
      <c r="AC25" s="220">
        <f t="shared" si="8"/>
        <v>0</v>
      </c>
      <c r="AD25" s="220">
        <f t="shared" si="8"/>
        <v>0</v>
      </c>
      <c r="AE25" s="220">
        <f t="shared" si="8"/>
        <v>0</v>
      </c>
      <c r="AF25" s="220">
        <f t="shared" si="12"/>
        <v>17.909999999999968</v>
      </c>
    </row>
    <row r="26" spans="1:32" ht="18" customHeight="1">
      <c r="A26" s="219">
        <v>729</v>
      </c>
      <c r="B26" s="220">
        <f>'Dept-tit-subtotals'!W331</f>
        <v>19.493981999999999</v>
      </c>
      <c r="C26" s="220">
        <f>'Dept-tit-subtotals'!W336</f>
        <v>28.996217999999999</v>
      </c>
      <c r="D26" s="220">
        <f>'Dept-tit-subtotals'!W338</f>
        <v>2.7</v>
      </c>
      <c r="E26" s="220">
        <f>'Dept-tit-subtotals'!W343</f>
        <v>29.470517999999998</v>
      </c>
      <c r="F26" s="220">
        <f>'Dept-tit-subtotals'!W353</f>
        <v>193.759682</v>
      </c>
      <c r="G26" s="220">
        <f>'Dept-tit-subtotals'!W355</f>
        <v>3</v>
      </c>
      <c r="H26" s="221"/>
      <c r="I26" s="220">
        <f>'Dept-tit-subtotals'!W327</f>
        <v>4.5</v>
      </c>
      <c r="J26" s="265">
        <f t="shared" si="9"/>
        <v>281.92039999999997</v>
      </c>
      <c r="L26" s="219">
        <v>729</v>
      </c>
      <c r="M26" s="220">
        <v>21.224</v>
      </c>
      <c r="N26" s="220">
        <v>33.450499999999998</v>
      </c>
      <c r="O26" s="220">
        <v>2.7</v>
      </c>
      <c r="P26" s="220">
        <v>33.450499999999998</v>
      </c>
      <c r="Q26" s="220">
        <v>198.98249999999999</v>
      </c>
      <c r="R26" s="220">
        <v>3.0009000000000001</v>
      </c>
      <c r="S26" s="221"/>
      <c r="T26" s="220">
        <v>5.3</v>
      </c>
      <c r="U26" s="265">
        <f t="shared" si="10"/>
        <v>298.10840000000002</v>
      </c>
      <c r="W26" s="219">
        <v>729</v>
      </c>
      <c r="X26" s="220">
        <f t="shared" si="11"/>
        <v>-1.7300180000000012</v>
      </c>
      <c r="Y26" s="220">
        <f t="shared" si="8"/>
        <v>-4.4542819999999992</v>
      </c>
      <c r="Z26" s="220">
        <f t="shared" si="8"/>
        <v>0</v>
      </c>
      <c r="AA26" s="220">
        <f t="shared" si="8"/>
        <v>-3.9799819999999997</v>
      </c>
      <c r="AB26" s="220">
        <f t="shared" si="8"/>
        <v>-5.2228179999999895</v>
      </c>
      <c r="AC26" s="220">
        <f t="shared" si="8"/>
        <v>-9.0000000000012292E-4</v>
      </c>
      <c r="AD26" s="220">
        <f t="shared" si="8"/>
        <v>0</v>
      </c>
      <c r="AE26" s="220">
        <f t="shared" si="8"/>
        <v>-0.79999999999999982</v>
      </c>
      <c r="AF26" s="220">
        <f t="shared" si="12"/>
        <v>-16.187999999999988</v>
      </c>
    </row>
    <row r="27" spans="1:32" ht="18" customHeight="1">
      <c r="A27" s="219">
        <v>732</v>
      </c>
      <c r="B27" s="220">
        <f>'Dept-tit-subtotals'!W367</f>
        <v>153.71500000000003</v>
      </c>
      <c r="C27" s="220">
        <f>'Dept-tit-subtotals'!W372</f>
        <v>27.900000000000002</v>
      </c>
      <c r="D27" s="220">
        <f>'Dept-tit-subtotals'!W377</f>
        <v>62.55</v>
      </c>
      <c r="E27" s="220">
        <f>'Dept-tit-subtotals'!W383</f>
        <v>29.215000000000003</v>
      </c>
      <c r="F27" s="220">
        <f>'Dept-tit-subtotals'!W390</f>
        <v>57.174999999999997</v>
      </c>
      <c r="G27" s="220">
        <f>'Dept-tit-subtotals'!W392</f>
        <v>7</v>
      </c>
      <c r="H27" s="220"/>
      <c r="I27" s="221"/>
      <c r="J27" s="265">
        <f t="shared" si="9"/>
        <v>337.55500000000001</v>
      </c>
      <c r="L27" s="219">
        <v>732</v>
      </c>
      <c r="M27" s="220">
        <v>149.03</v>
      </c>
      <c r="N27" s="220">
        <v>30.6</v>
      </c>
      <c r="O27" s="220">
        <v>60.75</v>
      </c>
      <c r="P27" s="220">
        <v>30.6</v>
      </c>
      <c r="Q27" s="220">
        <v>55.72</v>
      </c>
      <c r="R27" s="220">
        <v>3</v>
      </c>
      <c r="S27" s="220"/>
      <c r="T27" s="221"/>
      <c r="U27" s="265">
        <f t="shared" si="10"/>
        <v>329.70000000000005</v>
      </c>
      <c r="W27" s="219">
        <v>732</v>
      </c>
      <c r="X27" s="220">
        <f t="shared" si="11"/>
        <v>4.6850000000000307</v>
      </c>
      <c r="Y27" s="220">
        <f t="shared" si="8"/>
        <v>-2.6999999999999993</v>
      </c>
      <c r="Z27" s="220">
        <f t="shared" si="8"/>
        <v>1.7999999999999972</v>
      </c>
      <c r="AA27" s="220">
        <f t="shared" si="8"/>
        <v>-1.384999999999998</v>
      </c>
      <c r="AB27" s="220">
        <f t="shared" si="8"/>
        <v>1.4549999999999983</v>
      </c>
      <c r="AC27" s="220">
        <f t="shared" si="8"/>
        <v>4</v>
      </c>
      <c r="AD27" s="220">
        <f t="shared" si="8"/>
        <v>0</v>
      </c>
      <c r="AE27" s="220">
        <f t="shared" si="8"/>
        <v>0</v>
      </c>
      <c r="AF27" s="220">
        <f t="shared" si="12"/>
        <v>7.8550000000000288</v>
      </c>
    </row>
    <row r="28" spans="1:32" ht="18" customHeight="1">
      <c r="A28" s="219">
        <v>737</v>
      </c>
      <c r="B28" s="220">
        <f>'Dept-tit-subtotals'!W399</f>
        <v>114.11499999999999</v>
      </c>
      <c r="C28" s="220"/>
      <c r="D28" s="221"/>
      <c r="E28" s="221"/>
      <c r="F28" s="220">
        <f>'Dept-tit-subtotals'!W407</f>
        <v>194.26</v>
      </c>
      <c r="G28" s="221"/>
      <c r="H28" s="221"/>
      <c r="I28" s="221"/>
      <c r="J28" s="265">
        <f t="shared" si="9"/>
        <v>308.375</v>
      </c>
      <c r="L28" s="219">
        <v>737</v>
      </c>
      <c r="M28" s="220">
        <v>117.4</v>
      </c>
      <c r="N28" s="220"/>
      <c r="O28" s="221"/>
      <c r="P28" s="221"/>
      <c r="Q28" s="220">
        <v>182.4</v>
      </c>
      <c r="R28" s="221"/>
      <c r="S28" s="221"/>
      <c r="T28" s="221"/>
      <c r="U28" s="265">
        <f t="shared" si="10"/>
        <v>299.8</v>
      </c>
      <c r="W28" s="219">
        <v>737</v>
      </c>
      <c r="X28" s="220">
        <f t="shared" si="11"/>
        <v>-3.2850000000000108</v>
      </c>
      <c r="Y28" s="220">
        <f t="shared" si="8"/>
        <v>0</v>
      </c>
      <c r="Z28" s="220">
        <f t="shared" si="8"/>
        <v>0</v>
      </c>
      <c r="AA28" s="220">
        <f t="shared" si="8"/>
        <v>0</v>
      </c>
      <c r="AB28" s="220">
        <f t="shared" si="8"/>
        <v>11.859999999999985</v>
      </c>
      <c r="AC28" s="220">
        <f t="shared" si="8"/>
        <v>0</v>
      </c>
      <c r="AD28" s="220">
        <f t="shared" si="8"/>
        <v>0</v>
      </c>
      <c r="AE28" s="220">
        <f t="shared" si="8"/>
        <v>0</v>
      </c>
      <c r="AF28" s="220">
        <f t="shared" si="12"/>
        <v>8.5749999999999744</v>
      </c>
    </row>
    <row r="29" spans="1:32" ht="18" customHeight="1">
      <c r="A29" s="219">
        <v>744</v>
      </c>
      <c r="B29" s="220">
        <f>'Dept-tit-subtotals'!W416</f>
        <v>48.338570000000004</v>
      </c>
      <c r="C29" s="220">
        <f>'Dept-tit-subtotals'!W419</f>
        <v>7.3010700000000011</v>
      </c>
      <c r="D29" s="220">
        <f>'Dept-tit-subtotals'!W428</f>
        <v>165.61482000000001</v>
      </c>
      <c r="E29" s="220">
        <f>'Dept-tit-subtotals'!W431</f>
        <v>8.9885700000000011</v>
      </c>
      <c r="F29" s="220">
        <f>'Dept-tit-subtotals'!W435</f>
        <v>18.336070000000003</v>
      </c>
      <c r="G29" s="221"/>
      <c r="H29" s="220">
        <f>'Dept-tit-subtotals'!W439</f>
        <v>23.824999999999999</v>
      </c>
      <c r="I29" s="220">
        <f>'Dept-tit-subtotals'!W410</f>
        <v>0</v>
      </c>
      <c r="J29" s="265">
        <f t="shared" si="9"/>
        <v>272.40410000000003</v>
      </c>
      <c r="L29" s="219">
        <v>744</v>
      </c>
      <c r="M29" s="220">
        <v>49.936700000000002</v>
      </c>
      <c r="N29" s="220">
        <v>11.941700000000001</v>
      </c>
      <c r="O29" s="220">
        <v>133.7998</v>
      </c>
      <c r="P29" s="220">
        <v>11.941700000000001</v>
      </c>
      <c r="Q29" s="220">
        <v>15.299200000000001</v>
      </c>
      <c r="R29" s="221"/>
      <c r="S29" s="220">
        <v>26.47</v>
      </c>
      <c r="T29" s="220">
        <v>0.8</v>
      </c>
      <c r="U29" s="265">
        <f t="shared" si="10"/>
        <v>250.18910000000002</v>
      </c>
      <c r="W29" s="219">
        <v>744</v>
      </c>
      <c r="X29" s="220">
        <f t="shared" si="11"/>
        <v>-1.5981299999999976</v>
      </c>
      <c r="Y29" s="220">
        <f t="shared" si="8"/>
        <v>-4.6406299999999998</v>
      </c>
      <c r="Z29" s="220">
        <f t="shared" si="8"/>
        <v>31.815020000000004</v>
      </c>
      <c r="AA29" s="220">
        <f t="shared" si="8"/>
        <v>-2.9531299999999998</v>
      </c>
      <c r="AB29" s="220">
        <f t="shared" si="8"/>
        <v>3.0368700000000022</v>
      </c>
      <c r="AC29" s="220">
        <f t="shared" si="8"/>
        <v>0</v>
      </c>
      <c r="AD29" s="220">
        <f t="shared" si="8"/>
        <v>-2.6449999999999996</v>
      </c>
      <c r="AE29" s="220">
        <f t="shared" si="8"/>
        <v>-0.8</v>
      </c>
      <c r="AF29" s="220">
        <f t="shared" si="12"/>
        <v>22.215000000000003</v>
      </c>
    </row>
    <row r="30" spans="1:32" ht="18" customHeight="1">
      <c r="A30" s="219">
        <v>748</v>
      </c>
      <c r="B30" s="220">
        <f>'Dept-tit-subtotals'!W444</f>
        <v>99.414999999999992</v>
      </c>
      <c r="C30" s="220">
        <f>'Dept-tit-subtotals'!W447</f>
        <v>46.237499999999997</v>
      </c>
      <c r="D30" s="220">
        <f>'Dept-tit-subtotals'!W451</f>
        <v>55.765000000000001</v>
      </c>
      <c r="E30" s="220">
        <f>'Dept-tit-subtotals'!W455</f>
        <v>47.552499999999995</v>
      </c>
      <c r="F30" s="220">
        <f>'Dept-tit-subtotals'!W459</f>
        <v>81.674999999999997</v>
      </c>
      <c r="G30" s="221"/>
      <c r="H30" s="221"/>
      <c r="I30" s="221"/>
      <c r="J30" s="265">
        <f t="shared" si="9"/>
        <v>330.64499999999998</v>
      </c>
      <c r="L30" s="219">
        <v>748</v>
      </c>
      <c r="M30" s="220">
        <v>121.72499999999999</v>
      </c>
      <c r="N30" s="220">
        <v>55.637500000000003</v>
      </c>
      <c r="O30" s="220">
        <v>54.45</v>
      </c>
      <c r="P30" s="220">
        <v>55.237499999999997</v>
      </c>
      <c r="Q30" s="220">
        <v>69.3</v>
      </c>
      <c r="R30" s="221"/>
      <c r="S30" s="221"/>
      <c r="T30" s="221"/>
      <c r="U30" s="265">
        <f t="shared" si="10"/>
        <v>356.35</v>
      </c>
      <c r="W30" s="219">
        <v>748</v>
      </c>
      <c r="X30" s="220">
        <f t="shared" si="11"/>
        <v>-22.310000000000002</v>
      </c>
      <c r="Y30" s="220">
        <f t="shared" si="8"/>
        <v>-9.4000000000000057</v>
      </c>
      <c r="Z30" s="220">
        <f t="shared" si="8"/>
        <v>1.3149999999999977</v>
      </c>
      <c r="AA30" s="220">
        <f t="shared" si="8"/>
        <v>-7.6850000000000023</v>
      </c>
      <c r="AB30" s="220">
        <f t="shared" si="8"/>
        <v>12.375</v>
      </c>
      <c r="AC30" s="220">
        <f t="shared" si="8"/>
        <v>0</v>
      </c>
      <c r="AD30" s="220">
        <f t="shared" si="8"/>
        <v>0</v>
      </c>
      <c r="AE30" s="220">
        <f t="shared" si="8"/>
        <v>0</v>
      </c>
      <c r="AF30" s="220">
        <f t="shared" si="12"/>
        <v>-25.705000000000013</v>
      </c>
    </row>
    <row r="31" spans="1:32" ht="18" customHeight="1">
      <c r="A31" s="219">
        <v>749</v>
      </c>
      <c r="B31" s="220">
        <f>'Dept-tit-subtotals'!W473</f>
        <v>175.6</v>
      </c>
      <c r="C31" s="220">
        <f>'Dept-tit-subtotals'!W478</f>
        <v>73.260000000000005</v>
      </c>
      <c r="D31" s="220">
        <f>'Dept-tit-subtotals'!W484</f>
        <v>182.25</v>
      </c>
      <c r="E31" s="220">
        <f>'Dept-tit-subtotals'!W489</f>
        <v>67.072500000000005</v>
      </c>
      <c r="F31" s="220">
        <f>'Dept-tit-subtotals'!W496</f>
        <v>167.45500000000001</v>
      </c>
      <c r="G31" s="220">
        <f>'Dept-tit-subtotals'!W498</f>
        <v>6</v>
      </c>
      <c r="H31" s="220">
        <f>'Dept-tit-subtotals'!W500</f>
        <v>20.25</v>
      </c>
      <c r="I31" s="220">
        <f>'Dept-tit-subtotals'!W467</f>
        <v>44.825000000000003</v>
      </c>
      <c r="J31" s="265">
        <f t="shared" si="9"/>
        <v>736.71250000000009</v>
      </c>
      <c r="L31" s="219">
        <v>749</v>
      </c>
      <c r="M31" s="220">
        <v>191.26</v>
      </c>
      <c r="N31" s="220">
        <v>85.697500000000005</v>
      </c>
      <c r="O31" s="220">
        <v>182.25</v>
      </c>
      <c r="P31" s="220">
        <v>85.697500000000005</v>
      </c>
      <c r="Q31" s="220">
        <v>160.66499999999999</v>
      </c>
      <c r="R31" s="220">
        <v>6.0008999999999997</v>
      </c>
      <c r="S31" s="220">
        <v>20.25</v>
      </c>
      <c r="T31" s="220">
        <v>39.049999999999997</v>
      </c>
      <c r="U31" s="265">
        <f t="shared" si="10"/>
        <v>770.87089999999989</v>
      </c>
      <c r="W31" s="219">
        <v>749</v>
      </c>
      <c r="X31" s="220">
        <f t="shared" si="11"/>
        <v>-15.659999999999997</v>
      </c>
      <c r="Y31" s="220">
        <f t="shared" si="8"/>
        <v>-12.4375</v>
      </c>
      <c r="Z31" s="220">
        <f t="shared" si="8"/>
        <v>0</v>
      </c>
      <c r="AA31" s="220">
        <f t="shared" si="8"/>
        <v>-18.625</v>
      </c>
      <c r="AB31" s="220">
        <f t="shared" si="8"/>
        <v>6.7900000000000205</v>
      </c>
      <c r="AC31" s="220">
        <f t="shared" si="8"/>
        <v>-8.9999999999967883E-4</v>
      </c>
      <c r="AD31" s="220">
        <f t="shared" si="8"/>
        <v>0</v>
      </c>
      <c r="AE31" s="220">
        <f t="shared" si="8"/>
        <v>5.7750000000000057</v>
      </c>
      <c r="AF31" s="220">
        <f t="shared" si="12"/>
        <v>-34.158399999999972</v>
      </c>
    </row>
    <row r="32" spans="1:32" ht="18" customHeight="1">
      <c r="A32" s="219">
        <v>756</v>
      </c>
      <c r="B32" s="220">
        <f>'Dept-tit-subtotals'!W507</f>
        <v>25.2</v>
      </c>
      <c r="C32" s="220">
        <f>'Dept-tit-subtotals'!W514</f>
        <v>25.2</v>
      </c>
      <c r="D32" s="220">
        <f>'Dept-tit-subtotals'!W521</f>
        <v>25.2</v>
      </c>
      <c r="E32" s="220">
        <f>'Dept-tit-subtotals'!W528</f>
        <v>25.2</v>
      </c>
      <c r="F32" s="220">
        <f>'Dept-tit-subtotals'!W535</f>
        <v>25.2</v>
      </c>
      <c r="G32" s="220">
        <f>'Dept-tit-subtotals'!W537</f>
        <v>12</v>
      </c>
      <c r="H32" s="221"/>
      <c r="I32" s="221"/>
      <c r="J32" s="265">
        <f t="shared" si="9"/>
        <v>138</v>
      </c>
      <c r="L32" s="219">
        <v>756</v>
      </c>
      <c r="M32" s="220">
        <v>25.2</v>
      </c>
      <c r="N32" s="220">
        <v>25.2</v>
      </c>
      <c r="O32" s="220">
        <v>25.2</v>
      </c>
      <c r="P32" s="220">
        <v>25.2</v>
      </c>
      <c r="Q32" s="220">
        <v>43.2</v>
      </c>
      <c r="R32" s="220">
        <v>8.9997000000000007</v>
      </c>
      <c r="S32" s="221"/>
      <c r="T32" s="221"/>
      <c r="U32" s="265">
        <f t="shared" si="10"/>
        <v>152.99969999999999</v>
      </c>
      <c r="W32" s="219">
        <v>756</v>
      </c>
      <c r="X32" s="220">
        <f t="shared" si="11"/>
        <v>0</v>
      </c>
      <c r="Y32" s="220">
        <f t="shared" si="11"/>
        <v>0</v>
      </c>
      <c r="Z32" s="220">
        <f t="shared" si="11"/>
        <v>0</v>
      </c>
      <c r="AA32" s="220">
        <f t="shared" si="11"/>
        <v>0</v>
      </c>
      <c r="AB32" s="220">
        <f t="shared" si="11"/>
        <v>-18.000000000000004</v>
      </c>
      <c r="AC32" s="220">
        <f t="shared" si="11"/>
        <v>3.0002999999999993</v>
      </c>
      <c r="AD32" s="220">
        <f t="shared" si="11"/>
        <v>0</v>
      </c>
      <c r="AE32" s="220">
        <f t="shared" si="11"/>
        <v>0</v>
      </c>
      <c r="AF32" s="220">
        <f t="shared" si="12"/>
        <v>-14.999700000000004</v>
      </c>
    </row>
    <row r="33" spans="1:32" ht="18" customHeight="1">
      <c r="A33" s="222" t="s">
        <v>503</v>
      </c>
      <c r="B33" s="266">
        <f>SUM(B16:B32)</f>
        <v>2121.5249999999996</v>
      </c>
      <c r="C33" s="266">
        <f t="shared" ref="C33:J33" si="13">SUM(C16:C32)</f>
        <v>815.02749999999992</v>
      </c>
      <c r="D33" s="266">
        <f t="shared" si="13"/>
        <v>1381.7000000000003</v>
      </c>
      <c r="E33" s="266">
        <f t="shared" si="13"/>
        <v>910.79500000000007</v>
      </c>
      <c r="F33" s="266">
        <f t="shared" si="13"/>
        <v>1723.825</v>
      </c>
      <c r="G33" s="266">
        <f t="shared" si="13"/>
        <v>57</v>
      </c>
      <c r="H33" s="266">
        <f t="shared" si="13"/>
        <v>351.90999999999997</v>
      </c>
      <c r="I33" s="266">
        <f t="shared" si="13"/>
        <v>141.22500000000002</v>
      </c>
      <c r="J33" s="223">
        <f t="shared" si="13"/>
        <v>7503.0074999999997</v>
      </c>
      <c r="K33" s="179"/>
      <c r="L33" s="222" t="s">
        <v>503</v>
      </c>
      <c r="M33" s="266">
        <f>SUM(M16:M32)</f>
        <v>2200</v>
      </c>
      <c r="N33" s="266">
        <f t="shared" ref="N33:U33" si="14">SUM(N16:N32)</f>
        <v>896.66750000000002</v>
      </c>
      <c r="O33" s="266">
        <f t="shared" si="14"/>
        <v>1264.55</v>
      </c>
      <c r="P33" s="266">
        <f t="shared" si="14"/>
        <v>953.46749999999997</v>
      </c>
      <c r="Q33" s="266">
        <f t="shared" si="14"/>
        <v>1618.7650000000001</v>
      </c>
      <c r="R33" s="266">
        <f t="shared" si="14"/>
        <v>57</v>
      </c>
      <c r="S33" s="266">
        <f t="shared" si="14"/>
        <v>350.29999999999995</v>
      </c>
      <c r="T33" s="266">
        <f t="shared" si="14"/>
        <v>125.49999999999999</v>
      </c>
      <c r="U33" s="223">
        <f t="shared" si="14"/>
        <v>7466.2500000000009</v>
      </c>
      <c r="W33" s="222" t="s">
        <v>503</v>
      </c>
      <c r="X33" s="223">
        <f>SUM(X16:X32)</f>
        <v>-78.474999999999937</v>
      </c>
      <c r="Y33" s="223">
        <f t="shared" ref="Y33:AF33" si="15">SUM(Y16:Y32)</f>
        <v>-81.640000000000057</v>
      </c>
      <c r="Z33" s="223">
        <f t="shared" si="15"/>
        <v>117.14999999999999</v>
      </c>
      <c r="AA33" s="223">
        <f t="shared" si="15"/>
        <v>-42.672499999999914</v>
      </c>
      <c r="AB33" s="223">
        <f t="shared" si="15"/>
        <v>105.06000000000006</v>
      </c>
      <c r="AC33" s="223">
        <f t="shared" si="15"/>
        <v>0</v>
      </c>
      <c r="AD33" s="223">
        <f t="shared" si="15"/>
        <v>1.610000000000003</v>
      </c>
      <c r="AE33" s="223">
        <f t="shared" si="15"/>
        <v>15.725000000000005</v>
      </c>
      <c r="AF33" s="223">
        <f t="shared" si="15"/>
        <v>36.757500000000149</v>
      </c>
    </row>
    <row r="34" spans="1:32" ht="18" customHeight="1"/>
    <row r="35" spans="1:32" ht="18" customHeight="1">
      <c r="A35" s="516" t="s">
        <v>895</v>
      </c>
      <c r="L35" s="516" t="s">
        <v>895</v>
      </c>
      <c r="W35" s="203" t="s">
        <v>561</v>
      </c>
    </row>
    <row r="36" spans="1:32" ht="18" customHeight="1">
      <c r="A36" s="217" t="s">
        <v>547</v>
      </c>
      <c r="B36" s="224" t="s">
        <v>9</v>
      </c>
      <c r="C36" s="224" t="s">
        <v>75</v>
      </c>
      <c r="D36" s="224" t="s">
        <v>34</v>
      </c>
      <c r="E36" s="224" t="s">
        <v>80</v>
      </c>
      <c r="F36" s="224" t="s">
        <v>3</v>
      </c>
      <c r="G36" s="225" t="s">
        <v>24</v>
      </c>
      <c r="H36" s="224" t="s">
        <v>70</v>
      </c>
      <c r="I36" s="224" t="s">
        <v>564</v>
      </c>
      <c r="J36" s="218" t="s">
        <v>503</v>
      </c>
      <c r="L36" s="217" t="s">
        <v>547</v>
      </c>
      <c r="M36" s="224" t="s">
        <v>9</v>
      </c>
      <c r="N36" s="224" t="s">
        <v>75</v>
      </c>
      <c r="O36" s="224" t="s">
        <v>34</v>
      </c>
      <c r="P36" s="224" t="s">
        <v>80</v>
      </c>
      <c r="Q36" s="224" t="s">
        <v>3</v>
      </c>
      <c r="R36" s="225" t="s">
        <v>24</v>
      </c>
      <c r="S36" s="224" t="s">
        <v>70</v>
      </c>
      <c r="T36" s="224" t="s">
        <v>564</v>
      </c>
      <c r="U36" s="218" t="s">
        <v>503</v>
      </c>
      <c r="W36" s="217" t="s">
        <v>547</v>
      </c>
      <c r="X36" s="218" t="s">
        <v>9</v>
      </c>
      <c r="Y36" s="218" t="s">
        <v>75</v>
      </c>
      <c r="Z36" s="218" t="s">
        <v>34</v>
      </c>
      <c r="AA36" s="218" t="s">
        <v>80</v>
      </c>
      <c r="AB36" s="218" t="s">
        <v>3</v>
      </c>
      <c r="AC36" s="218" t="s">
        <v>24</v>
      </c>
      <c r="AD36" s="218" t="s">
        <v>70</v>
      </c>
      <c r="AE36" s="218" t="s">
        <v>564</v>
      </c>
      <c r="AF36" s="218" t="s">
        <v>503</v>
      </c>
    </row>
    <row r="37" spans="1:32" ht="18" customHeight="1">
      <c r="A37" s="219">
        <v>340</v>
      </c>
      <c r="B37" s="227">
        <f>B16/$B$33</f>
        <v>0</v>
      </c>
      <c r="C37" s="227">
        <f>C16/$C$33</f>
        <v>0</v>
      </c>
      <c r="D37" s="227">
        <f>D16/$D$33</f>
        <v>0</v>
      </c>
      <c r="E37" s="227">
        <f>E16/$E$33</f>
        <v>0</v>
      </c>
      <c r="F37" s="227">
        <f>F16/$F$33</f>
        <v>0</v>
      </c>
      <c r="G37" s="228">
        <f>G16/$G$33</f>
        <v>0</v>
      </c>
      <c r="H37" s="227">
        <f>H16/$H$33</f>
        <v>0</v>
      </c>
      <c r="I37" s="227">
        <f>I16/$I$33</f>
        <v>0</v>
      </c>
      <c r="J37" s="227">
        <f>SUM(B37:I37)</f>
        <v>0</v>
      </c>
      <c r="L37" s="219">
        <v>340</v>
      </c>
      <c r="M37" s="227">
        <f>M16/$B$33</f>
        <v>0</v>
      </c>
      <c r="N37" s="227">
        <f>N16/$C$33</f>
        <v>0</v>
      </c>
      <c r="O37" s="227">
        <f>O16/$D$33</f>
        <v>0</v>
      </c>
      <c r="P37" s="227">
        <f>P16/$E$33</f>
        <v>0</v>
      </c>
      <c r="Q37" s="227">
        <f>Q16/$F$33</f>
        <v>0</v>
      </c>
      <c r="R37" s="228">
        <f>R16/$G$33</f>
        <v>0</v>
      </c>
      <c r="S37" s="227">
        <f>S16/$H$33</f>
        <v>0</v>
      </c>
      <c r="T37" s="227">
        <f>T16/$I$33</f>
        <v>0</v>
      </c>
      <c r="U37" s="227">
        <f>SUM(M37:T37)</f>
        <v>0</v>
      </c>
      <c r="W37" s="219">
        <v>340</v>
      </c>
      <c r="X37" s="227">
        <f>B37-M37</f>
        <v>0</v>
      </c>
      <c r="Y37" s="227">
        <f t="shared" ref="Y37:AE52" si="16">C37-N37</f>
        <v>0</v>
      </c>
      <c r="Z37" s="227">
        <f t="shared" si="16"/>
        <v>0</v>
      </c>
      <c r="AA37" s="227">
        <f t="shared" si="16"/>
        <v>0</v>
      </c>
      <c r="AB37" s="227">
        <f t="shared" si="16"/>
        <v>0</v>
      </c>
      <c r="AC37" s="227">
        <f t="shared" si="16"/>
        <v>0</v>
      </c>
      <c r="AD37" s="227">
        <f t="shared" si="16"/>
        <v>0</v>
      </c>
      <c r="AE37" s="227">
        <f t="shared" si="16"/>
        <v>0</v>
      </c>
      <c r="AF37" s="227">
        <f>SUM(X37:AE37)</f>
        <v>0</v>
      </c>
    </row>
    <row r="38" spans="1:32" ht="18" customHeight="1">
      <c r="A38" s="219">
        <v>701</v>
      </c>
      <c r="B38" s="227">
        <f t="shared" ref="B38:B53" si="17">B17/$B$33</f>
        <v>0</v>
      </c>
      <c r="C38" s="227">
        <f t="shared" ref="C38:C53" si="18">C17/$C$33</f>
        <v>0</v>
      </c>
      <c r="D38" s="227">
        <f t="shared" ref="D38:D53" si="19">D17/$D$33</f>
        <v>0.26647608019106894</v>
      </c>
      <c r="E38" s="227">
        <f t="shared" ref="E38:E53" si="20">E17/$E$33</f>
        <v>0</v>
      </c>
      <c r="F38" s="227">
        <f t="shared" ref="F38:F53" si="21">F17/$F$33</f>
        <v>0</v>
      </c>
      <c r="G38" s="228">
        <f t="shared" ref="G38:G53" si="22">G17/$G$33</f>
        <v>0.10526315789473684</v>
      </c>
      <c r="H38" s="227">
        <f t="shared" ref="H38:H53" si="23">H17/$H$33</f>
        <v>3.8362081213946748E-2</v>
      </c>
      <c r="I38" s="227">
        <f t="shared" ref="I38:I53" si="24">I17/$I$33</f>
        <v>9.559214020180562E-2</v>
      </c>
      <c r="J38" s="227">
        <f t="shared" ref="J38:J53" si="25">SUM(B38:I38)</f>
        <v>0.50569345950155808</v>
      </c>
      <c r="L38" s="219">
        <v>701</v>
      </c>
      <c r="M38" s="227">
        <f t="shared" ref="M38:M53" si="26">M17/$B$33</f>
        <v>0</v>
      </c>
      <c r="N38" s="227">
        <f t="shared" ref="N38:N53" si="27">N17/$C$33</f>
        <v>0</v>
      </c>
      <c r="O38" s="227">
        <f t="shared" ref="O38:O53" si="28">O17/$D$33</f>
        <v>0.25025692986900189</v>
      </c>
      <c r="P38" s="227">
        <f t="shared" ref="P38:P53" si="29">P17/$E$33</f>
        <v>0</v>
      </c>
      <c r="Q38" s="227">
        <f t="shared" ref="Q38:Q53" si="30">Q17/$F$33</f>
        <v>0</v>
      </c>
      <c r="R38" s="228">
        <f t="shared" ref="R38:R53" si="31">R17/$G$33</f>
        <v>7.0175438596491224E-2</v>
      </c>
      <c r="S38" s="227">
        <f t="shared" ref="S38:S53" si="32">S17/$H$33</f>
        <v>5.1149441618595672E-2</v>
      </c>
      <c r="T38" s="227">
        <f t="shared" ref="T38:T53" si="33">T17/$I$33</f>
        <v>9.559214020180562E-2</v>
      </c>
      <c r="U38" s="227">
        <f t="shared" ref="U38:U53" si="34">SUM(M38:T38)</f>
        <v>0.46717395028589442</v>
      </c>
      <c r="W38" s="219">
        <v>701</v>
      </c>
      <c r="X38" s="227">
        <f t="shared" ref="X38:AE53" si="35">B38-M38</f>
        <v>0</v>
      </c>
      <c r="Y38" s="227">
        <f t="shared" si="16"/>
        <v>0</v>
      </c>
      <c r="Z38" s="227">
        <f t="shared" si="16"/>
        <v>1.6219150322067055E-2</v>
      </c>
      <c r="AA38" s="227">
        <f t="shared" si="16"/>
        <v>0</v>
      </c>
      <c r="AB38" s="227">
        <f t="shared" si="16"/>
        <v>0</v>
      </c>
      <c r="AC38" s="227">
        <f t="shared" si="16"/>
        <v>3.5087719298245612E-2</v>
      </c>
      <c r="AD38" s="227">
        <f t="shared" si="16"/>
        <v>-1.2787360404648923E-2</v>
      </c>
      <c r="AE38" s="227">
        <f t="shared" si="16"/>
        <v>0</v>
      </c>
      <c r="AF38" s="227">
        <f t="shared" ref="AF38:AF53" si="36">SUM(X38:AE38)</f>
        <v>3.8519509215663744E-2</v>
      </c>
    </row>
    <row r="39" spans="1:32" ht="18" customHeight="1">
      <c r="A39" s="219">
        <v>702</v>
      </c>
      <c r="B39" s="227">
        <f t="shared" si="17"/>
        <v>0.11850202095190962</v>
      </c>
      <c r="C39" s="227">
        <f t="shared" si="18"/>
        <v>4.7814337553027358E-2</v>
      </c>
      <c r="D39" s="227">
        <f t="shared" si="19"/>
        <v>0</v>
      </c>
      <c r="E39" s="227">
        <f t="shared" si="20"/>
        <v>4.2786796150615668E-2</v>
      </c>
      <c r="F39" s="227">
        <f t="shared" si="21"/>
        <v>0.12810175046770989</v>
      </c>
      <c r="G39" s="228">
        <f t="shared" si="22"/>
        <v>0</v>
      </c>
      <c r="H39" s="227">
        <f t="shared" si="23"/>
        <v>0</v>
      </c>
      <c r="I39" s="227">
        <f t="shared" si="24"/>
        <v>3.1864046733935204E-2</v>
      </c>
      <c r="J39" s="227">
        <f t="shared" si="25"/>
        <v>0.36906895185719774</v>
      </c>
      <c r="L39" s="219">
        <v>702</v>
      </c>
      <c r="M39" s="227">
        <f t="shared" si="26"/>
        <v>0.12071033808227573</v>
      </c>
      <c r="N39" s="227">
        <f t="shared" si="27"/>
        <v>4.5053694507240553E-2</v>
      </c>
      <c r="O39" s="227">
        <f t="shared" si="28"/>
        <v>0</v>
      </c>
      <c r="P39" s="227">
        <f t="shared" si="29"/>
        <v>4.0316426857854949E-2</v>
      </c>
      <c r="Q39" s="227">
        <f t="shared" si="30"/>
        <v>0.12338259394080026</v>
      </c>
      <c r="R39" s="228">
        <f t="shared" si="31"/>
        <v>0.280659649122807</v>
      </c>
      <c r="S39" s="227">
        <f t="shared" si="32"/>
        <v>0</v>
      </c>
      <c r="T39" s="227">
        <f t="shared" si="33"/>
        <v>3.4696406443618336E-2</v>
      </c>
      <c r="U39" s="227">
        <f t="shared" si="34"/>
        <v>0.64481910895459693</v>
      </c>
      <c r="W39" s="219">
        <v>702</v>
      </c>
      <c r="X39" s="227">
        <f t="shared" si="35"/>
        <v>-2.2083171303661081E-3</v>
      </c>
      <c r="Y39" s="227">
        <f t="shared" si="16"/>
        <v>2.760643045786805E-3</v>
      </c>
      <c r="Z39" s="227">
        <f t="shared" si="16"/>
        <v>0</v>
      </c>
      <c r="AA39" s="227">
        <f t="shared" si="16"/>
        <v>2.4703692927607185E-3</v>
      </c>
      <c r="AB39" s="227">
        <f t="shared" si="16"/>
        <v>4.7191565269096292E-3</v>
      </c>
      <c r="AC39" s="227">
        <f t="shared" si="16"/>
        <v>-0.280659649122807</v>
      </c>
      <c r="AD39" s="227">
        <f t="shared" si="16"/>
        <v>0</v>
      </c>
      <c r="AE39" s="227">
        <f t="shared" si="16"/>
        <v>-2.8323597096831313E-3</v>
      </c>
      <c r="AF39" s="227">
        <f t="shared" si="36"/>
        <v>-0.27575015709739908</v>
      </c>
    </row>
    <row r="40" spans="1:32" ht="18" customHeight="1">
      <c r="A40" s="219">
        <v>707</v>
      </c>
      <c r="B40" s="227">
        <f t="shared" si="17"/>
        <v>1.0666855210285056E-2</v>
      </c>
      <c r="C40" s="227">
        <f t="shared" si="18"/>
        <v>6.915410829695931E-2</v>
      </c>
      <c r="D40" s="227">
        <f t="shared" si="19"/>
        <v>1.3027429977563868E-3</v>
      </c>
      <c r="E40" s="227">
        <f t="shared" si="20"/>
        <v>0.26409071196043016</v>
      </c>
      <c r="F40" s="227">
        <f t="shared" si="21"/>
        <v>3.3138514640407235E-2</v>
      </c>
      <c r="G40" s="228">
        <f t="shared" si="22"/>
        <v>7.8947368421052627E-2</v>
      </c>
      <c r="H40" s="670">
        <f t="shared" si="23"/>
        <v>0.32026654542354582</v>
      </c>
      <c r="I40" s="227">
        <f t="shared" si="24"/>
        <v>0</v>
      </c>
      <c r="J40" s="227">
        <f t="shared" si="25"/>
        <v>0.77756684695043654</v>
      </c>
      <c r="L40" s="219">
        <v>707</v>
      </c>
      <c r="M40" s="227">
        <f t="shared" si="26"/>
        <v>8.9181131497389869E-3</v>
      </c>
      <c r="N40" s="227">
        <f t="shared" si="27"/>
        <v>6.9016076144669966E-2</v>
      </c>
      <c r="O40" s="227">
        <f t="shared" si="28"/>
        <v>2.8949844394586375E-4</v>
      </c>
      <c r="P40" s="227">
        <f t="shared" si="29"/>
        <v>0.26722808096223627</v>
      </c>
      <c r="Q40" s="227">
        <f t="shared" si="30"/>
        <v>3.4005772047626642E-2</v>
      </c>
      <c r="R40" s="228">
        <f t="shared" si="31"/>
        <v>0.15791052631578947</v>
      </c>
      <c r="S40" s="227">
        <f t="shared" si="32"/>
        <v>0.29339888039555573</v>
      </c>
      <c r="T40" s="227">
        <f t="shared" si="33"/>
        <v>0</v>
      </c>
      <c r="U40" s="227">
        <f t="shared" si="34"/>
        <v>0.83076694745956292</v>
      </c>
      <c r="W40" s="219">
        <v>707</v>
      </c>
      <c r="X40" s="227">
        <f t="shared" si="35"/>
        <v>1.7487420605460692E-3</v>
      </c>
      <c r="Y40" s="227">
        <f t="shared" si="16"/>
        <v>1.3803215228934407E-4</v>
      </c>
      <c r="Z40" s="227">
        <f t="shared" si="16"/>
        <v>1.013244553810523E-3</v>
      </c>
      <c r="AA40" s="227">
        <f t="shared" si="16"/>
        <v>-3.1373690018061118E-3</v>
      </c>
      <c r="AB40" s="227">
        <f t="shared" si="16"/>
        <v>-8.6725740721940725E-4</v>
      </c>
      <c r="AC40" s="227">
        <f t="shared" si="16"/>
        <v>-7.8963157894736846E-2</v>
      </c>
      <c r="AD40" s="227">
        <f t="shared" si="16"/>
        <v>2.6867665027990095E-2</v>
      </c>
      <c r="AE40" s="227">
        <f t="shared" si="16"/>
        <v>0</v>
      </c>
      <c r="AF40" s="227">
        <f t="shared" si="36"/>
        <v>-5.3200100509126338E-2</v>
      </c>
    </row>
    <row r="41" spans="1:32" ht="18" customHeight="1">
      <c r="A41" s="219">
        <v>709</v>
      </c>
      <c r="B41" s="227">
        <f t="shared" si="17"/>
        <v>4.5013106138273189E-2</v>
      </c>
      <c r="C41" s="670">
        <f t="shared" si="18"/>
        <v>0.38958063378229568</v>
      </c>
      <c r="D41" s="227">
        <f t="shared" si="19"/>
        <v>1.0584917131070419E-2</v>
      </c>
      <c r="E41" s="227">
        <f t="shared" si="20"/>
        <v>0.10141846408906506</v>
      </c>
      <c r="F41" s="227">
        <f t="shared" si="21"/>
        <v>4.9493962554203581E-2</v>
      </c>
      <c r="G41" s="228">
        <f t="shared" si="22"/>
        <v>0</v>
      </c>
      <c r="H41" s="227">
        <f t="shared" si="23"/>
        <v>8.7707084197664195E-2</v>
      </c>
      <c r="I41" s="227">
        <f t="shared" si="24"/>
        <v>0</v>
      </c>
      <c r="J41" s="227">
        <f t="shared" si="25"/>
        <v>0.68379816789257208</v>
      </c>
      <c r="L41" s="219">
        <v>709</v>
      </c>
      <c r="M41" s="227">
        <f t="shared" si="26"/>
        <v>3.9380068582741193E-2</v>
      </c>
      <c r="N41" s="227">
        <f t="shared" si="27"/>
        <v>0.45652545466257277</v>
      </c>
      <c r="O41" s="227">
        <f t="shared" si="28"/>
        <v>2.6056307447347468E-3</v>
      </c>
      <c r="P41" s="227">
        <f t="shared" si="29"/>
        <v>6.7963482452143453E-2</v>
      </c>
      <c r="Q41" s="227">
        <f t="shared" si="30"/>
        <v>4.2819485736661202E-2</v>
      </c>
      <c r="R41" s="228">
        <f t="shared" si="31"/>
        <v>0</v>
      </c>
      <c r="S41" s="227">
        <f t="shared" si="32"/>
        <v>8.931260833735899E-2</v>
      </c>
      <c r="T41" s="227">
        <f t="shared" si="33"/>
        <v>0</v>
      </c>
      <c r="U41" s="227">
        <f t="shared" si="34"/>
        <v>0.69860673051621236</v>
      </c>
      <c r="W41" s="219">
        <v>709</v>
      </c>
      <c r="X41" s="227">
        <f t="shared" si="35"/>
        <v>5.6330375555319959E-3</v>
      </c>
      <c r="Y41" s="227">
        <f t="shared" si="16"/>
        <v>-6.6944820880277089E-2</v>
      </c>
      <c r="Z41" s="227">
        <f t="shared" si="16"/>
        <v>7.9792863863356722E-3</v>
      </c>
      <c r="AA41" s="227">
        <f t="shared" si="16"/>
        <v>3.3454981636921607E-2</v>
      </c>
      <c r="AB41" s="227">
        <f t="shared" si="16"/>
        <v>6.6744768175423796E-3</v>
      </c>
      <c r="AC41" s="227">
        <f t="shared" si="16"/>
        <v>0</v>
      </c>
      <c r="AD41" s="227">
        <f t="shared" si="16"/>
        <v>-1.6055241396947945E-3</v>
      </c>
      <c r="AE41" s="227">
        <f t="shared" si="16"/>
        <v>0</v>
      </c>
      <c r="AF41" s="227">
        <f t="shared" si="36"/>
        <v>-1.4808562623640227E-2</v>
      </c>
    </row>
    <row r="42" spans="1:32" ht="18" customHeight="1">
      <c r="A42" s="219">
        <v>710</v>
      </c>
      <c r="B42" s="227">
        <f t="shared" si="17"/>
        <v>3.2582214209118443E-2</v>
      </c>
      <c r="C42" s="227">
        <f t="shared" si="18"/>
        <v>8.3888234446076987E-2</v>
      </c>
      <c r="D42" s="227">
        <f t="shared" si="19"/>
        <v>1.9541144966345805E-3</v>
      </c>
      <c r="E42" s="227">
        <f t="shared" si="20"/>
        <v>0.22530922765276487</v>
      </c>
      <c r="F42" s="227">
        <f t="shared" si="21"/>
        <v>2.666725566690354E-2</v>
      </c>
      <c r="G42" s="228">
        <f t="shared" si="22"/>
        <v>2.6315789473684209E-2</v>
      </c>
      <c r="H42" s="670">
        <f t="shared" si="23"/>
        <v>0.33517092438407553</v>
      </c>
      <c r="I42" s="227">
        <f t="shared" si="24"/>
        <v>0</v>
      </c>
      <c r="J42" s="227">
        <f t="shared" si="25"/>
        <v>0.73188776032925817</v>
      </c>
      <c r="L42" s="219">
        <v>710</v>
      </c>
      <c r="M42" s="227">
        <f t="shared" si="26"/>
        <v>4.0557617751381676E-2</v>
      </c>
      <c r="N42" s="227">
        <f t="shared" si="27"/>
        <v>5.5305495826827936E-2</v>
      </c>
      <c r="O42" s="227">
        <f t="shared" si="28"/>
        <v>1.9541144966345805E-3</v>
      </c>
      <c r="P42" s="227">
        <f t="shared" si="29"/>
        <v>0.2473833299480124</v>
      </c>
      <c r="Q42" s="227">
        <f t="shared" si="30"/>
        <v>3.7325424564558465E-2</v>
      </c>
      <c r="R42" s="228">
        <f t="shared" si="31"/>
        <v>0</v>
      </c>
      <c r="S42" s="227">
        <f t="shared" si="32"/>
        <v>0.33815464181182692</v>
      </c>
      <c r="T42" s="227">
        <f t="shared" si="33"/>
        <v>0</v>
      </c>
      <c r="U42" s="227">
        <f t="shared" si="34"/>
        <v>0.72068062439924196</v>
      </c>
      <c r="W42" s="219">
        <v>710</v>
      </c>
      <c r="X42" s="227">
        <f t="shared" si="35"/>
        <v>-7.9754035422632333E-3</v>
      </c>
      <c r="Y42" s="227">
        <f t="shared" si="16"/>
        <v>2.8582738619249051E-2</v>
      </c>
      <c r="Z42" s="227">
        <f t="shared" si="16"/>
        <v>0</v>
      </c>
      <c r="AA42" s="227">
        <f t="shared" si="16"/>
        <v>-2.2074102295247533E-2</v>
      </c>
      <c r="AB42" s="227">
        <f t="shared" si="16"/>
        <v>-1.0658168897654925E-2</v>
      </c>
      <c r="AC42" s="227">
        <f t="shared" si="16"/>
        <v>2.6315789473684209E-2</v>
      </c>
      <c r="AD42" s="227">
        <f t="shared" si="16"/>
        <v>-2.9837174277513867E-3</v>
      </c>
      <c r="AE42" s="227">
        <f t="shared" si="16"/>
        <v>0</v>
      </c>
      <c r="AF42" s="227">
        <f t="shared" si="36"/>
        <v>1.1207135930016182E-2</v>
      </c>
    </row>
    <row r="43" spans="1:32" ht="18" customHeight="1">
      <c r="A43" s="219">
        <v>712</v>
      </c>
      <c r="B43" s="227">
        <f t="shared" si="17"/>
        <v>7.8947926609396549E-2</v>
      </c>
      <c r="C43" s="227">
        <f t="shared" si="18"/>
        <v>2.0014662081954293E-2</v>
      </c>
      <c r="D43" s="227">
        <f t="shared" si="19"/>
        <v>0</v>
      </c>
      <c r="E43" s="227">
        <f t="shared" si="20"/>
        <v>1.7910177372515219E-2</v>
      </c>
      <c r="F43" s="227">
        <f t="shared" si="21"/>
        <v>0.14746856554464635</v>
      </c>
      <c r="G43" s="228">
        <f t="shared" si="22"/>
        <v>0</v>
      </c>
      <c r="H43" s="227">
        <f t="shared" si="23"/>
        <v>9.3248273706345378E-2</v>
      </c>
      <c r="I43" s="227">
        <f t="shared" si="24"/>
        <v>4.6556912727916434E-2</v>
      </c>
      <c r="J43" s="227">
        <f t="shared" si="25"/>
        <v>0.40414651804277424</v>
      </c>
      <c r="L43" s="219">
        <v>712</v>
      </c>
      <c r="M43" s="227">
        <f t="shared" si="26"/>
        <v>9.5190959333498318E-2</v>
      </c>
      <c r="N43" s="227">
        <f t="shared" si="27"/>
        <v>2.0014662081954293E-2</v>
      </c>
      <c r="O43" s="227">
        <f t="shared" si="28"/>
        <v>0</v>
      </c>
      <c r="P43" s="227">
        <f t="shared" si="29"/>
        <v>1.7910177372515219E-2</v>
      </c>
      <c r="Q43" s="227">
        <f t="shared" si="30"/>
        <v>0.12476614505532753</v>
      </c>
      <c r="R43" s="228">
        <f t="shared" si="31"/>
        <v>0</v>
      </c>
      <c r="S43" s="227">
        <f t="shared" si="32"/>
        <v>9.0648177090733431E-2</v>
      </c>
      <c r="T43" s="227">
        <f t="shared" si="33"/>
        <v>0</v>
      </c>
      <c r="U43" s="227">
        <f t="shared" si="34"/>
        <v>0.3485301209340288</v>
      </c>
      <c r="W43" s="219">
        <v>712</v>
      </c>
      <c r="X43" s="227">
        <f t="shared" si="35"/>
        <v>-1.6243032724101769E-2</v>
      </c>
      <c r="Y43" s="227">
        <f t="shared" si="16"/>
        <v>0</v>
      </c>
      <c r="Z43" s="227">
        <f t="shared" si="16"/>
        <v>0</v>
      </c>
      <c r="AA43" s="227">
        <f t="shared" si="16"/>
        <v>0</v>
      </c>
      <c r="AB43" s="227">
        <f t="shared" si="16"/>
        <v>2.2702420489318823E-2</v>
      </c>
      <c r="AC43" s="227">
        <f t="shared" si="16"/>
        <v>0</v>
      </c>
      <c r="AD43" s="227">
        <f t="shared" si="16"/>
        <v>2.6000966156119465E-3</v>
      </c>
      <c r="AE43" s="227">
        <f t="shared" si="16"/>
        <v>4.6556912727916434E-2</v>
      </c>
      <c r="AF43" s="227">
        <f t="shared" si="36"/>
        <v>5.5616397108745434E-2</v>
      </c>
    </row>
    <row r="44" spans="1:32" ht="18" customHeight="1">
      <c r="A44" s="219">
        <v>713</v>
      </c>
      <c r="B44" s="227">
        <f t="shared" si="17"/>
        <v>4.6889400784812817E-2</v>
      </c>
      <c r="C44" s="227">
        <f t="shared" si="18"/>
        <v>4.6615070043648843E-2</v>
      </c>
      <c r="D44" s="227">
        <f t="shared" si="19"/>
        <v>0</v>
      </c>
      <c r="E44" s="227">
        <f t="shared" si="20"/>
        <v>4.3142489802864531E-2</v>
      </c>
      <c r="F44" s="227">
        <f t="shared" si="21"/>
        <v>4.9120784302350874E-2</v>
      </c>
      <c r="G44" s="228">
        <f t="shared" si="22"/>
        <v>1.7543859649122806E-2</v>
      </c>
      <c r="H44" s="227">
        <f t="shared" si="23"/>
        <v>0</v>
      </c>
      <c r="I44" s="227">
        <f t="shared" si="24"/>
        <v>0</v>
      </c>
      <c r="J44" s="227">
        <f t="shared" si="25"/>
        <v>0.20331160458279987</v>
      </c>
      <c r="L44" s="219">
        <v>713</v>
      </c>
      <c r="M44" s="227">
        <f t="shared" si="26"/>
        <v>5.0084019749944031E-2</v>
      </c>
      <c r="N44" s="227">
        <f t="shared" si="27"/>
        <v>5.6527540481762895E-2</v>
      </c>
      <c r="O44" s="227">
        <f t="shared" si="28"/>
        <v>0</v>
      </c>
      <c r="P44" s="227">
        <f t="shared" si="29"/>
        <v>5.058383060952245E-2</v>
      </c>
      <c r="Q44" s="227">
        <f t="shared" si="30"/>
        <v>3.6458167157339051E-2</v>
      </c>
      <c r="R44" s="228">
        <f t="shared" si="31"/>
        <v>7.0175438596491224E-2</v>
      </c>
      <c r="S44" s="227">
        <f t="shared" si="32"/>
        <v>0</v>
      </c>
      <c r="T44" s="227">
        <f t="shared" si="33"/>
        <v>0</v>
      </c>
      <c r="U44" s="227">
        <f t="shared" si="34"/>
        <v>0.26382899659505965</v>
      </c>
      <c r="W44" s="219">
        <v>713</v>
      </c>
      <c r="X44" s="227">
        <f t="shared" si="35"/>
        <v>-3.1946189651312143E-3</v>
      </c>
      <c r="Y44" s="227">
        <f t="shared" si="16"/>
        <v>-9.9124704381140516E-3</v>
      </c>
      <c r="Z44" s="227">
        <f t="shared" si="16"/>
        <v>0</v>
      </c>
      <c r="AA44" s="227">
        <f t="shared" si="16"/>
        <v>-7.4413408066579187E-3</v>
      </c>
      <c r="AB44" s="227">
        <f t="shared" si="16"/>
        <v>1.2662617145011823E-2</v>
      </c>
      <c r="AC44" s="227">
        <f t="shared" si="16"/>
        <v>-5.2631578947368418E-2</v>
      </c>
      <c r="AD44" s="227">
        <f t="shared" si="16"/>
        <v>0</v>
      </c>
      <c r="AE44" s="227">
        <f t="shared" si="16"/>
        <v>0</v>
      </c>
      <c r="AF44" s="227">
        <f t="shared" si="36"/>
        <v>-6.051739201225978E-2</v>
      </c>
    </row>
    <row r="45" spans="1:32" ht="18" customHeight="1">
      <c r="A45" s="219">
        <v>717</v>
      </c>
      <c r="B45" s="670">
        <f t="shared" si="17"/>
        <v>0.33657628356960212</v>
      </c>
      <c r="C45" s="227">
        <f t="shared" si="18"/>
        <v>6.2666597139360333E-2</v>
      </c>
      <c r="D45" s="227">
        <f t="shared" si="19"/>
        <v>1.7912716219150319E-3</v>
      </c>
      <c r="E45" s="227">
        <f t="shared" si="20"/>
        <v>5.6077382945668344E-2</v>
      </c>
      <c r="F45" s="227">
        <f t="shared" si="21"/>
        <v>0.1049236436413209</v>
      </c>
      <c r="G45" s="228">
        <f t="shared" si="22"/>
        <v>0.2807017543859649</v>
      </c>
      <c r="H45" s="227">
        <f t="shared" si="23"/>
        <v>0</v>
      </c>
      <c r="I45" s="670">
        <f t="shared" si="24"/>
        <v>0.47672154363604174</v>
      </c>
      <c r="J45" s="227">
        <f t="shared" si="25"/>
        <v>1.3194584769398734</v>
      </c>
      <c r="L45" s="219">
        <v>717</v>
      </c>
      <c r="M45" s="227">
        <f t="shared" si="26"/>
        <v>0.32827800756531278</v>
      </c>
      <c r="N45" s="227">
        <f t="shared" si="27"/>
        <v>5.9629889788994861E-2</v>
      </c>
      <c r="O45" s="227">
        <f t="shared" si="28"/>
        <v>0</v>
      </c>
      <c r="P45" s="227">
        <f t="shared" si="29"/>
        <v>5.3359976723631547E-2</v>
      </c>
      <c r="Q45" s="227">
        <f t="shared" si="30"/>
        <v>9.1563818833118205E-2</v>
      </c>
      <c r="R45" s="228">
        <f t="shared" si="31"/>
        <v>5.2631578947368418E-2</v>
      </c>
      <c r="S45" s="227">
        <f t="shared" si="32"/>
        <v>0</v>
      </c>
      <c r="T45" s="227">
        <f t="shared" si="33"/>
        <v>0.43866171003717469</v>
      </c>
      <c r="U45" s="227">
        <f t="shared" si="34"/>
        <v>1.0241249818956004</v>
      </c>
      <c r="W45" s="219">
        <v>717</v>
      </c>
      <c r="X45" s="227">
        <f t="shared" si="35"/>
        <v>8.29827600428934E-3</v>
      </c>
      <c r="Y45" s="227">
        <f t="shared" si="16"/>
        <v>3.0367073503654723E-3</v>
      </c>
      <c r="Z45" s="227">
        <f t="shared" si="16"/>
        <v>1.7912716219150319E-3</v>
      </c>
      <c r="AA45" s="227">
        <f t="shared" si="16"/>
        <v>2.7174062220367973E-3</v>
      </c>
      <c r="AB45" s="227">
        <f t="shared" si="16"/>
        <v>1.3359824808202692E-2</v>
      </c>
      <c r="AC45" s="227">
        <f t="shared" si="16"/>
        <v>0.22807017543859648</v>
      </c>
      <c r="AD45" s="227">
        <f t="shared" si="16"/>
        <v>0</v>
      </c>
      <c r="AE45" s="227">
        <f t="shared" si="16"/>
        <v>3.8059833598867054E-2</v>
      </c>
      <c r="AF45" s="227">
        <f t="shared" si="36"/>
        <v>0.29533349504427286</v>
      </c>
    </row>
    <row r="46" spans="1:32" ht="18" customHeight="1">
      <c r="A46" s="219">
        <v>723</v>
      </c>
      <c r="B46" s="227">
        <f t="shared" si="17"/>
        <v>3.109555626259413E-2</v>
      </c>
      <c r="C46" s="227">
        <f t="shared" si="18"/>
        <v>2.3962381637429416E-2</v>
      </c>
      <c r="D46" s="670">
        <f t="shared" si="19"/>
        <v>0.36030252587392336</v>
      </c>
      <c r="E46" s="227">
        <f t="shared" si="20"/>
        <v>2.1442805461163051E-2</v>
      </c>
      <c r="F46" s="227">
        <f t="shared" si="21"/>
        <v>3.3048598320595188E-2</v>
      </c>
      <c r="G46" s="228">
        <f t="shared" si="22"/>
        <v>0</v>
      </c>
      <c r="H46" s="227">
        <f t="shared" si="23"/>
        <v>0</v>
      </c>
      <c r="I46" s="227">
        <f t="shared" si="24"/>
        <v>0</v>
      </c>
      <c r="J46" s="227">
        <f t="shared" si="25"/>
        <v>0.46985186755570518</v>
      </c>
      <c r="L46" s="219">
        <v>723</v>
      </c>
      <c r="M46" s="227">
        <f t="shared" si="26"/>
        <v>3.5337787676317747E-2</v>
      </c>
      <c r="N46" s="227">
        <f t="shared" si="27"/>
        <v>4.0526239912150208E-2</v>
      </c>
      <c r="O46" s="227">
        <f t="shared" si="28"/>
        <v>0.32779908807990149</v>
      </c>
      <c r="P46" s="227">
        <f t="shared" si="29"/>
        <v>3.6265021217727365E-2</v>
      </c>
      <c r="Q46" s="227">
        <f t="shared" si="30"/>
        <v>2.7827650718605424E-2</v>
      </c>
      <c r="R46" s="228">
        <f t="shared" si="31"/>
        <v>0</v>
      </c>
      <c r="S46" s="227">
        <f t="shared" si="32"/>
        <v>0</v>
      </c>
      <c r="T46" s="227">
        <f t="shared" si="33"/>
        <v>0</v>
      </c>
      <c r="U46" s="227">
        <f t="shared" si="34"/>
        <v>0.46775578760470221</v>
      </c>
      <c r="W46" s="219">
        <v>723</v>
      </c>
      <c r="X46" s="227">
        <f t="shared" si="35"/>
        <v>-4.242231413723617E-3</v>
      </c>
      <c r="Y46" s="227">
        <f t="shared" si="16"/>
        <v>-1.6563858274720792E-2</v>
      </c>
      <c r="Z46" s="227">
        <f t="shared" si="16"/>
        <v>3.2503437794021872E-2</v>
      </c>
      <c r="AA46" s="227">
        <f t="shared" si="16"/>
        <v>-1.4822215756564314E-2</v>
      </c>
      <c r="AB46" s="227">
        <f t="shared" si="16"/>
        <v>5.2209476019897637E-3</v>
      </c>
      <c r="AC46" s="227">
        <f t="shared" si="16"/>
        <v>0</v>
      </c>
      <c r="AD46" s="227">
        <f t="shared" si="16"/>
        <v>0</v>
      </c>
      <c r="AE46" s="227">
        <f t="shared" si="16"/>
        <v>0</v>
      </c>
      <c r="AF46" s="227">
        <f t="shared" si="36"/>
        <v>2.0960799510029125E-3</v>
      </c>
    </row>
    <row r="47" spans="1:32" ht="18" customHeight="1">
      <c r="A47" s="219">
        <v>729</v>
      </c>
      <c r="B47" s="227">
        <f t="shared" si="17"/>
        <v>9.1886647576625308E-3</v>
      </c>
      <c r="C47" s="227">
        <f t="shared" si="18"/>
        <v>3.5576981144808E-2</v>
      </c>
      <c r="D47" s="227">
        <f t="shared" si="19"/>
        <v>1.9541144966345805E-3</v>
      </c>
      <c r="E47" s="227">
        <f t="shared" si="20"/>
        <v>3.2356916759534247E-2</v>
      </c>
      <c r="F47" s="227">
        <f t="shared" si="21"/>
        <v>0.11240101634446652</v>
      </c>
      <c r="G47" s="228">
        <f t="shared" si="22"/>
        <v>5.2631578947368418E-2</v>
      </c>
      <c r="H47" s="227">
        <f t="shared" si="23"/>
        <v>0</v>
      </c>
      <c r="I47" s="227">
        <f t="shared" si="24"/>
        <v>3.1864046733935204E-2</v>
      </c>
      <c r="J47" s="227">
        <f t="shared" si="25"/>
        <v>0.27597331918440954</v>
      </c>
      <c r="L47" s="219">
        <v>729</v>
      </c>
      <c r="M47" s="227">
        <f t="shared" si="26"/>
        <v>1.0004124391652233E-2</v>
      </c>
      <c r="N47" s="227">
        <f t="shared" si="27"/>
        <v>4.1042173423596139E-2</v>
      </c>
      <c r="O47" s="227">
        <f t="shared" si="28"/>
        <v>1.9541144966345805E-3</v>
      </c>
      <c r="P47" s="227">
        <f t="shared" si="29"/>
        <v>3.6726705789996643E-2</v>
      </c>
      <c r="Q47" s="227">
        <f t="shared" si="30"/>
        <v>0.11543080069032528</v>
      </c>
      <c r="R47" s="228">
        <f t="shared" si="31"/>
        <v>5.2647368421052637E-2</v>
      </c>
      <c r="S47" s="227">
        <f t="shared" si="32"/>
        <v>0</v>
      </c>
      <c r="T47" s="227">
        <f t="shared" si="33"/>
        <v>3.752876615330146E-2</v>
      </c>
      <c r="U47" s="227">
        <f t="shared" si="34"/>
        <v>0.29533405336655899</v>
      </c>
      <c r="W47" s="219">
        <v>729</v>
      </c>
      <c r="X47" s="227">
        <f t="shared" si="35"/>
        <v>-8.1545963398970203E-4</v>
      </c>
      <c r="Y47" s="227">
        <f t="shared" si="16"/>
        <v>-5.4651922787881391E-3</v>
      </c>
      <c r="Z47" s="227">
        <f t="shared" si="16"/>
        <v>0</v>
      </c>
      <c r="AA47" s="227">
        <f t="shared" si="16"/>
        <v>-4.3697890304623954E-3</v>
      </c>
      <c r="AB47" s="227">
        <f t="shared" si="16"/>
        <v>-3.0297843458587659E-3</v>
      </c>
      <c r="AC47" s="227">
        <f t="shared" si="16"/>
        <v>-1.5789473684219013E-5</v>
      </c>
      <c r="AD47" s="227">
        <f t="shared" si="16"/>
        <v>0</v>
      </c>
      <c r="AE47" s="227">
        <f t="shared" si="16"/>
        <v>-5.6647194193662556E-3</v>
      </c>
      <c r="AF47" s="227">
        <f t="shared" si="36"/>
        <v>-1.9360734182149477E-2</v>
      </c>
    </row>
    <row r="48" spans="1:32" ht="18" customHeight="1">
      <c r="A48" s="219">
        <v>732</v>
      </c>
      <c r="B48" s="227">
        <f t="shared" si="17"/>
        <v>7.2454955751169586E-2</v>
      </c>
      <c r="C48" s="227">
        <f t="shared" si="18"/>
        <v>3.4231973767756309E-2</v>
      </c>
      <c r="D48" s="227">
        <f t="shared" si="19"/>
        <v>4.5270319172034439E-2</v>
      </c>
      <c r="E48" s="227">
        <f t="shared" si="20"/>
        <v>3.2076372839113083E-2</v>
      </c>
      <c r="F48" s="227">
        <f t="shared" si="21"/>
        <v>3.3167519904862733E-2</v>
      </c>
      <c r="G48" s="228">
        <f t="shared" si="22"/>
        <v>0.12280701754385964</v>
      </c>
      <c r="H48" s="227">
        <f t="shared" si="23"/>
        <v>0</v>
      </c>
      <c r="I48" s="227">
        <f t="shared" si="24"/>
        <v>0</v>
      </c>
      <c r="J48" s="227">
        <f t="shared" si="25"/>
        <v>0.34000815897879577</v>
      </c>
      <c r="L48" s="219">
        <v>732</v>
      </c>
      <c r="M48" s="227">
        <f t="shared" si="26"/>
        <v>7.024663862080345E-2</v>
      </c>
      <c r="N48" s="227">
        <f t="shared" si="27"/>
        <v>3.7544745422700469E-2</v>
      </c>
      <c r="O48" s="227">
        <f t="shared" si="28"/>
        <v>4.3967576174278052E-2</v>
      </c>
      <c r="P48" s="227">
        <f t="shared" si="29"/>
        <v>3.3597022381545792E-2</v>
      </c>
      <c r="Q48" s="227">
        <f t="shared" si="30"/>
        <v>3.2323466709207722E-2</v>
      </c>
      <c r="R48" s="228">
        <f t="shared" si="31"/>
        <v>5.2631578947368418E-2</v>
      </c>
      <c r="S48" s="227">
        <f t="shared" si="32"/>
        <v>0</v>
      </c>
      <c r="T48" s="227">
        <f t="shared" si="33"/>
        <v>0</v>
      </c>
      <c r="U48" s="227">
        <f t="shared" si="34"/>
        <v>0.27031102825590392</v>
      </c>
      <c r="W48" s="219">
        <v>732</v>
      </c>
      <c r="X48" s="227">
        <f t="shared" si="35"/>
        <v>2.2083171303661359E-3</v>
      </c>
      <c r="Y48" s="227">
        <f t="shared" si="16"/>
        <v>-3.3127716549441605E-3</v>
      </c>
      <c r="Z48" s="227">
        <f t="shared" si="16"/>
        <v>1.302742997756387E-3</v>
      </c>
      <c r="AA48" s="227">
        <f t="shared" si="16"/>
        <v>-1.5206495424327088E-3</v>
      </c>
      <c r="AB48" s="227">
        <f t="shared" si="16"/>
        <v>8.4405319565501041E-4</v>
      </c>
      <c r="AC48" s="227">
        <f t="shared" si="16"/>
        <v>7.0175438596491224E-2</v>
      </c>
      <c r="AD48" s="227">
        <f t="shared" si="16"/>
        <v>0</v>
      </c>
      <c r="AE48" s="227">
        <f t="shared" si="16"/>
        <v>0</v>
      </c>
      <c r="AF48" s="227">
        <f t="shared" si="36"/>
        <v>6.9697130722891881E-2</v>
      </c>
    </row>
    <row r="49" spans="1:32" ht="18" customHeight="1">
      <c r="A49" s="219">
        <v>737</v>
      </c>
      <c r="B49" s="227">
        <f t="shared" si="17"/>
        <v>5.3789137530785645E-2</v>
      </c>
      <c r="C49" s="227">
        <f t="shared" si="18"/>
        <v>0</v>
      </c>
      <c r="D49" s="227">
        <f t="shared" si="19"/>
        <v>0</v>
      </c>
      <c r="E49" s="227">
        <f t="shared" si="20"/>
        <v>0</v>
      </c>
      <c r="F49" s="227">
        <f t="shared" si="21"/>
        <v>0.11269125346250343</v>
      </c>
      <c r="G49" s="228">
        <f t="shared" si="22"/>
        <v>0</v>
      </c>
      <c r="H49" s="227">
        <f t="shared" si="23"/>
        <v>0</v>
      </c>
      <c r="I49" s="227">
        <f t="shared" si="24"/>
        <v>0</v>
      </c>
      <c r="J49" s="227">
        <f t="shared" si="25"/>
        <v>0.16648039099328907</v>
      </c>
      <c r="L49" s="219">
        <v>737</v>
      </c>
      <c r="M49" s="227">
        <f t="shared" si="26"/>
        <v>5.533755199679477E-2</v>
      </c>
      <c r="N49" s="227">
        <f t="shared" si="27"/>
        <v>0</v>
      </c>
      <c r="O49" s="227">
        <f t="shared" si="28"/>
        <v>0</v>
      </c>
      <c r="P49" s="227">
        <f t="shared" si="29"/>
        <v>0</v>
      </c>
      <c r="Q49" s="227">
        <f t="shared" si="30"/>
        <v>0.10581120473365915</v>
      </c>
      <c r="R49" s="228">
        <f t="shared" si="31"/>
        <v>0</v>
      </c>
      <c r="S49" s="227">
        <f t="shared" si="32"/>
        <v>0</v>
      </c>
      <c r="T49" s="227">
        <f t="shared" si="33"/>
        <v>0</v>
      </c>
      <c r="U49" s="227">
        <f t="shared" si="34"/>
        <v>0.16114875673045392</v>
      </c>
      <c r="W49" s="219">
        <v>737</v>
      </c>
      <c r="X49" s="227">
        <f t="shared" si="35"/>
        <v>-1.5484144660091251E-3</v>
      </c>
      <c r="Y49" s="227">
        <f t="shared" si="16"/>
        <v>0</v>
      </c>
      <c r="Z49" s="227">
        <f t="shared" si="16"/>
        <v>0</v>
      </c>
      <c r="AA49" s="227">
        <f t="shared" si="16"/>
        <v>0</v>
      </c>
      <c r="AB49" s="227">
        <f t="shared" si="16"/>
        <v>6.8800487288442763E-3</v>
      </c>
      <c r="AC49" s="227">
        <f t="shared" si="16"/>
        <v>0</v>
      </c>
      <c r="AD49" s="227">
        <f t="shared" si="16"/>
        <v>0</v>
      </c>
      <c r="AE49" s="227">
        <f t="shared" si="16"/>
        <v>0</v>
      </c>
      <c r="AF49" s="227">
        <f t="shared" si="36"/>
        <v>5.3316342628351512E-3</v>
      </c>
    </row>
    <row r="50" spans="1:32" ht="18" customHeight="1">
      <c r="A50" s="219">
        <v>744</v>
      </c>
      <c r="B50" s="227">
        <f t="shared" si="17"/>
        <v>2.2784822238719794E-2</v>
      </c>
      <c r="C50" s="227">
        <f t="shared" si="18"/>
        <v>8.9580658321345014E-3</v>
      </c>
      <c r="D50" s="227">
        <f t="shared" si="19"/>
        <v>0.11986308171093579</v>
      </c>
      <c r="E50" s="227">
        <f t="shared" si="20"/>
        <v>9.8689276950356553E-3</v>
      </c>
      <c r="F50" s="227">
        <f t="shared" si="21"/>
        <v>1.0636851188490712E-2</v>
      </c>
      <c r="G50" s="228">
        <f t="shared" si="22"/>
        <v>0</v>
      </c>
      <c r="H50" s="227">
        <f t="shared" si="23"/>
        <v>6.7701969253502317E-2</v>
      </c>
      <c r="I50" s="227">
        <f t="shared" si="24"/>
        <v>0</v>
      </c>
      <c r="J50" s="227">
        <f t="shared" si="25"/>
        <v>0.23981371791881878</v>
      </c>
      <c r="L50" s="219">
        <v>744</v>
      </c>
      <c r="M50" s="227">
        <f t="shared" si="26"/>
        <v>2.3538115270854698E-2</v>
      </c>
      <c r="N50" s="227">
        <f t="shared" si="27"/>
        <v>1.4651898248832097E-2</v>
      </c>
      <c r="O50" s="227">
        <f t="shared" si="28"/>
        <v>9.6837084750669447E-2</v>
      </c>
      <c r="P50" s="227">
        <f t="shared" si="29"/>
        <v>1.311129288149364E-2</v>
      </c>
      <c r="Q50" s="227">
        <f t="shared" si="30"/>
        <v>8.8751468391513062E-3</v>
      </c>
      <c r="R50" s="228">
        <f t="shared" si="31"/>
        <v>0</v>
      </c>
      <c r="S50" s="227">
        <f t="shared" si="32"/>
        <v>7.5218095535790411E-2</v>
      </c>
      <c r="T50" s="227">
        <f t="shared" si="33"/>
        <v>5.6647194193662591E-3</v>
      </c>
      <c r="U50" s="227">
        <f t="shared" si="34"/>
        <v>0.23789635294615785</v>
      </c>
      <c r="W50" s="219">
        <v>744</v>
      </c>
      <c r="X50" s="227">
        <f t="shared" si="35"/>
        <v>-7.5329303213490448E-4</v>
      </c>
      <c r="Y50" s="227">
        <f t="shared" si="16"/>
        <v>-5.6938324166975959E-3</v>
      </c>
      <c r="Z50" s="227">
        <f t="shared" si="16"/>
        <v>2.3025996960266346E-2</v>
      </c>
      <c r="AA50" s="227">
        <f t="shared" si="16"/>
        <v>-3.242365186457985E-3</v>
      </c>
      <c r="AB50" s="227">
        <f t="shared" si="16"/>
        <v>1.7617043493394057E-3</v>
      </c>
      <c r="AC50" s="227">
        <f t="shared" si="16"/>
        <v>0</v>
      </c>
      <c r="AD50" s="227">
        <f t="shared" si="16"/>
        <v>-7.5161262822880937E-3</v>
      </c>
      <c r="AE50" s="227">
        <f t="shared" si="16"/>
        <v>-5.6647194193662591E-3</v>
      </c>
      <c r="AF50" s="227">
        <f t="shared" si="36"/>
        <v>1.9173649726609131E-3</v>
      </c>
    </row>
    <row r="51" spans="1:32" ht="18" customHeight="1">
      <c r="A51" s="219">
        <v>748</v>
      </c>
      <c r="B51" s="227">
        <f t="shared" si="17"/>
        <v>4.6860159555037063E-2</v>
      </c>
      <c r="C51" s="227">
        <f t="shared" si="18"/>
        <v>5.6731214590918712E-2</v>
      </c>
      <c r="D51" s="227">
        <f t="shared" si="19"/>
        <v>4.0359701816602728E-2</v>
      </c>
      <c r="E51" s="227">
        <f t="shared" si="20"/>
        <v>5.2209882575112943E-2</v>
      </c>
      <c r="F51" s="227">
        <f t="shared" si="21"/>
        <v>4.7380099488057083E-2</v>
      </c>
      <c r="G51" s="228">
        <f t="shared" si="22"/>
        <v>0</v>
      </c>
      <c r="H51" s="227">
        <f t="shared" si="23"/>
        <v>0</v>
      </c>
      <c r="I51" s="227">
        <f t="shared" si="24"/>
        <v>0</v>
      </c>
      <c r="J51" s="227">
        <f t="shared" si="25"/>
        <v>0.24354105802572854</v>
      </c>
      <c r="L51" s="219">
        <v>748</v>
      </c>
      <c r="M51" s="227">
        <f t="shared" si="26"/>
        <v>5.737617987061195E-2</v>
      </c>
      <c r="N51" s="227">
        <f t="shared" si="27"/>
        <v>6.8264567759983574E-2</v>
      </c>
      <c r="O51" s="227">
        <f t="shared" si="28"/>
        <v>3.9407975682130704E-2</v>
      </c>
      <c r="P51" s="227">
        <f t="shared" si="29"/>
        <v>6.064756613727567E-2</v>
      </c>
      <c r="Q51" s="227">
        <f t="shared" si="30"/>
        <v>4.020129653532116E-2</v>
      </c>
      <c r="R51" s="228">
        <f t="shared" si="31"/>
        <v>0</v>
      </c>
      <c r="S51" s="227">
        <f t="shared" si="32"/>
        <v>0</v>
      </c>
      <c r="T51" s="227">
        <f t="shared" si="33"/>
        <v>0</v>
      </c>
      <c r="U51" s="227">
        <f t="shared" si="34"/>
        <v>0.26589758598532304</v>
      </c>
      <c r="W51" s="219">
        <v>748</v>
      </c>
      <c r="X51" s="227">
        <f t="shared" si="35"/>
        <v>-1.0516020315574887E-2</v>
      </c>
      <c r="Y51" s="227">
        <f t="shared" si="16"/>
        <v>-1.1533353169064862E-2</v>
      </c>
      <c r="Z51" s="227">
        <f t="shared" si="16"/>
        <v>9.5172613447202375E-4</v>
      </c>
      <c r="AA51" s="227">
        <f t="shared" si="16"/>
        <v>-8.4376835621627275E-3</v>
      </c>
      <c r="AB51" s="227">
        <f t="shared" si="16"/>
        <v>7.1788029527359229E-3</v>
      </c>
      <c r="AC51" s="227">
        <f t="shared" si="16"/>
        <v>0</v>
      </c>
      <c r="AD51" s="227">
        <f t="shared" si="16"/>
        <v>0</v>
      </c>
      <c r="AE51" s="227">
        <f t="shared" si="16"/>
        <v>0</v>
      </c>
      <c r="AF51" s="227">
        <f t="shared" si="36"/>
        <v>-2.235652795959453E-2</v>
      </c>
    </row>
    <row r="52" spans="1:32" ht="18" customHeight="1">
      <c r="A52" s="219">
        <v>749</v>
      </c>
      <c r="B52" s="227">
        <f t="shared" si="17"/>
        <v>8.2770648472207498E-2</v>
      </c>
      <c r="C52" s="227">
        <f t="shared" si="18"/>
        <v>8.9886537570818173E-2</v>
      </c>
      <c r="D52" s="227">
        <f t="shared" si="19"/>
        <v>0.13190272852283416</v>
      </c>
      <c r="E52" s="227">
        <f t="shared" si="20"/>
        <v>7.3641708617197058E-2</v>
      </c>
      <c r="F52" s="227">
        <f t="shared" si="21"/>
        <v>9.7141531187910607E-2</v>
      </c>
      <c r="G52" s="228">
        <f t="shared" si="22"/>
        <v>0.10526315789473684</v>
      </c>
      <c r="H52" s="227">
        <f t="shared" si="23"/>
        <v>5.7543121820920126E-2</v>
      </c>
      <c r="I52" s="227">
        <f t="shared" si="24"/>
        <v>0.31740130996636567</v>
      </c>
      <c r="J52" s="227">
        <f t="shared" si="25"/>
        <v>0.95555074405299023</v>
      </c>
      <c r="L52" s="219">
        <v>749</v>
      </c>
      <c r="M52" s="227">
        <f t="shared" si="26"/>
        <v>9.0152131132086602E-2</v>
      </c>
      <c r="N52" s="227">
        <f t="shared" si="27"/>
        <v>0.10514675885169521</v>
      </c>
      <c r="O52" s="227">
        <f t="shared" si="28"/>
        <v>0.13190272852283416</v>
      </c>
      <c r="P52" s="227">
        <f t="shared" si="29"/>
        <v>9.4090876651716351E-2</v>
      </c>
      <c r="Q52" s="227">
        <f t="shared" si="30"/>
        <v>9.3202616274853878E-2</v>
      </c>
      <c r="R52" s="228">
        <f t="shared" si="31"/>
        <v>0.10527894736842104</v>
      </c>
      <c r="S52" s="227">
        <f t="shared" si="32"/>
        <v>5.7543121820920126E-2</v>
      </c>
      <c r="T52" s="227">
        <f t="shared" si="33"/>
        <v>0.27650911665781547</v>
      </c>
      <c r="U52" s="227">
        <f t="shared" si="34"/>
        <v>0.95382629728034285</v>
      </c>
      <c r="W52" s="219">
        <v>749</v>
      </c>
      <c r="X52" s="227">
        <f t="shared" si="35"/>
        <v>-7.3814826598791045E-3</v>
      </c>
      <c r="Y52" s="227">
        <f t="shared" si="16"/>
        <v>-1.5260221280877034E-2</v>
      </c>
      <c r="Z52" s="227">
        <f t="shared" si="16"/>
        <v>0</v>
      </c>
      <c r="AA52" s="227">
        <f t="shared" si="16"/>
        <v>-2.0449168034519294E-2</v>
      </c>
      <c r="AB52" s="227">
        <f t="shared" si="16"/>
        <v>3.9389149130567291E-3</v>
      </c>
      <c r="AC52" s="227">
        <f t="shared" si="16"/>
        <v>-1.5789473684205135E-5</v>
      </c>
      <c r="AD52" s="227">
        <f t="shared" si="16"/>
        <v>0</v>
      </c>
      <c r="AE52" s="227">
        <f t="shared" si="16"/>
        <v>4.0892193308550207E-2</v>
      </c>
      <c r="AF52" s="227">
        <f t="shared" si="36"/>
        <v>1.7244467726472978E-3</v>
      </c>
    </row>
    <row r="53" spans="1:32" ht="18" customHeight="1">
      <c r="A53" s="219">
        <v>756</v>
      </c>
      <c r="B53" s="227">
        <f t="shared" si="17"/>
        <v>1.1878247958426133E-2</v>
      </c>
      <c r="C53" s="227">
        <f t="shared" si="18"/>
        <v>3.0919202112812148E-2</v>
      </c>
      <c r="D53" s="227">
        <f t="shared" si="19"/>
        <v>1.8238401968589415E-2</v>
      </c>
      <c r="E53" s="227">
        <f t="shared" si="20"/>
        <v>2.7668136078920061E-2</v>
      </c>
      <c r="F53" s="227">
        <f t="shared" si="21"/>
        <v>1.4618653285571331E-2</v>
      </c>
      <c r="G53" s="228">
        <f t="shared" si="22"/>
        <v>0.21052631578947367</v>
      </c>
      <c r="H53" s="227">
        <f t="shared" si="23"/>
        <v>0</v>
      </c>
      <c r="I53" s="227">
        <f t="shared" si="24"/>
        <v>0</v>
      </c>
      <c r="J53" s="227">
        <f t="shared" si="25"/>
        <v>0.31384895719379274</v>
      </c>
      <c r="L53" s="219">
        <v>756</v>
      </c>
      <c r="M53" s="227">
        <f t="shared" si="26"/>
        <v>1.1878247958426133E-2</v>
      </c>
      <c r="N53" s="227">
        <f t="shared" si="27"/>
        <v>3.0919202112812148E-2</v>
      </c>
      <c r="O53" s="227">
        <f t="shared" si="28"/>
        <v>1.8238401968589415E-2</v>
      </c>
      <c r="P53" s="227">
        <f t="shared" si="29"/>
        <v>2.7668136078920061E-2</v>
      </c>
      <c r="Q53" s="227">
        <f t="shared" si="30"/>
        <v>2.5060548489550853E-2</v>
      </c>
      <c r="R53" s="228">
        <f t="shared" si="31"/>
        <v>0.15788947368421055</v>
      </c>
      <c r="S53" s="227">
        <f t="shared" si="32"/>
        <v>0</v>
      </c>
      <c r="T53" s="227">
        <f t="shared" si="33"/>
        <v>0</v>
      </c>
      <c r="U53" s="227">
        <f t="shared" si="34"/>
        <v>0.27165401029250913</v>
      </c>
      <c r="W53" s="219">
        <v>756</v>
      </c>
      <c r="X53" s="227">
        <f t="shared" si="35"/>
        <v>0</v>
      </c>
      <c r="Y53" s="227">
        <f t="shared" si="35"/>
        <v>0</v>
      </c>
      <c r="Z53" s="227">
        <f t="shared" si="35"/>
        <v>0</v>
      </c>
      <c r="AA53" s="227">
        <f t="shared" si="35"/>
        <v>0</v>
      </c>
      <c r="AB53" s="227">
        <f t="shared" si="35"/>
        <v>-1.0441895203979522E-2</v>
      </c>
      <c r="AC53" s="227">
        <f t="shared" si="35"/>
        <v>5.2636842105263121E-2</v>
      </c>
      <c r="AD53" s="227">
        <f t="shared" si="35"/>
        <v>0</v>
      </c>
      <c r="AE53" s="227">
        <f t="shared" si="35"/>
        <v>0</v>
      </c>
      <c r="AF53" s="227">
        <f t="shared" si="36"/>
        <v>4.21949469012836E-2</v>
      </c>
    </row>
    <row r="54" spans="1:32" ht="18" customHeight="1">
      <c r="A54" s="222" t="s">
        <v>503</v>
      </c>
      <c r="B54" s="223">
        <f>SUM(B37:B53)</f>
        <v>1.0000000000000002</v>
      </c>
      <c r="C54" s="223">
        <f t="shared" ref="C54:J54" si="37">SUM(C37:C53)</f>
        <v>1</v>
      </c>
      <c r="D54" s="223">
        <f t="shared" si="37"/>
        <v>0.99999999999999989</v>
      </c>
      <c r="E54" s="223">
        <f t="shared" si="37"/>
        <v>1</v>
      </c>
      <c r="F54" s="223">
        <f t="shared" si="37"/>
        <v>0.99999999999999989</v>
      </c>
      <c r="G54" s="223">
        <f t="shared" si="37"/>
        <v>0.99999999999999989</v>
      </c>
      <c r="H54" s="223">
        <f t="shared" si="37"/>
        <v>1.0000000000000002</v>
      </c>
      <c r="I54" s="223">
        <f t="shared" si="37"/>
        <v>0.99999999999999978</v>
      </c>
      <c r="J54" s="223">
        <f t="shared" si="37"/>
        <v>8</v>
      </c>
      <c r="L54" s="222" t="s">
        <v>503</v>
      </c>
      <c r="M54" s="223">
        <f>SUM(M37:M53)</f>
        <v>1.0369899011324402</v>
      </c>
      <c r="N54" s="223">
        <f t="shared" ref="N54:U54" si="38">SUM(N37:N53)</f>
        <v>1.1001683992257931</v>
      </c>
      <c r="O54" s="223">
        <f t="shared" si="38"/>
        <v>0.91521314322935488</v>
      </c>
      <c r="P54" s="223">
        <f t="shared" si="38"/>
        <v>1.0468519260645919</v>
      </c>
      <c r="Q54" s="223">
        <f t="shared" si="38"/>
        <v>0.93905413832610607</v>
      </c>
      <c r="R54" s="223">
        <f t="shared" si="38"/>
        <v>0.99999999999999989</v>
      </c>
      <c r="S54" s="223">
        <f t="shared" si="38"/>
        <v>0.99542496661078128</v>
      </c>
      <c r="T54" s="223">
        <f t="shared" si="38"/>
        <v>0.88865285891308177</v>
      </c>
      <c r="U54" s="223">
        <f t="shared" si="38"/>
        <v>7.922355333502149</v>
      </c>
      <c r="W54" s="222" t="s">
        <v>503</v>
      </c>
      <c r="X54" s="223">
        <f>SUM(X37:X53)</f>
        <v>-3.698990113244012E-2</v>
      </c>
      <c r="Y54" s="223">
        <f t="shared" ref="Y54:AF54" si="39">SUM(Y37:Y53)</f>
        <v>-0.10016839922579304</v>
      </c>
      <c r="Z54" s="223">
        <f t="shared" si="39"/>
        <v>8.4786856770644903E-2</v>
      </c>
      <c r="AA54" s="223">
        <f t="shared" si="39"/>
        <v>-4.6851926064591862E-2</v>
      </c>
      <c r="AB54" s="223">
        <f t="shared" si="39"/>
        <v>6.0945861673893834E-2</v>
      </c>
      <c r="AC54" s="223">
        <f t="shared" si="39"/>
        <v>0</v>
      </c>
      <c r="AD54" s="223">
        <f t="shared" si="39"/>
        <v>4.5750333892188438E-3</v>
      </c>
      <c r="AE54" s="223">
        <f t="shared" si="39"/>
        <v>0.11134714108691805</v>
      </c>
      <c r="AF54" s="223">
        <f t="shared" si="39"/>
        <v>7.7644666497850484E-2</v>
      </c>
    </row>
    <row r="55" spans="1:32" ht="18" customHeight="1">
      <c r="A55" s="308"/>
      <c r="B55" s="225"/>
      <c r="C55" s="225"/>
      <c r="D55" s="225"/>
      <c r="E55" s="225"/>
      <c r="F55" s="225"/>
      <c r="G55" s="225"/>
      <c r="H55" s="225"/>
      <c r="I55" s="225"/>
      <c r="J55" s="226"/>
      <c r="L55" s="308"/>
      <c r="M55" s="225"/>
      <c r="N55" s="225"/>
      <c r="O55" s="225"/>
      <c r="P55" s="225"/>
      <c r="Q55" s="225"/>
      <c r="R55" s="225"/>
      <c r="S55" s="225"/>
      <c r="T55" s="225"/>
      <c r="U55" s="226"/>
    </row>
    <row r="56" spans="1:32" ht="18" customHeight="1"/>
    <row r="57" spans="1:32" ht="28.5" customHeight="1">
      <c r="A57" s="229" t="s">
        <v>664</v>
      </c>
      <c r="B57" s="230" t="s">
        <v>9</v>
      </c>
      <c r="C57" s="230" t="s">
        <v>75</v>
      </c>
      <c r="D57" s="230" t="s">
        <v>34</v>
      </c>
      <c r="E57" s="230" t="s">
        <v>80</v>
      </c>
      <c r="F57" s="230" t="s">
        <v>3</v>
      </c>
      <c r="G57" s="231"/>
      <c r="H57" s="230" t="s">
        <v>70</v>
      </c>
      <c r="I57" s="230" t="s">
        <v>564</v>
      </c>
      <c r="J57" s="230" t="s">
        <v>503</v>
      </c>
      <c r="L57" s="229" t="s">
        <v>664</v>
      </c>
      <c r="M57" s="230" t="s">
        <v>9</v>
      </c>
      <c r="N57" s="230" t="s">
        <v>75</v>
      </c>
      <c r="O57" s="230" t="s">
        <v>34</v>
      </c>
      <c r="P57" s="230" t="s">
        <v>80</v>
      </c>
      <c r="Q57" s="230" t="s">
        <v>3</v>
      </c>
      <c r="R57" s="231"/>
      <c r="S57" s="230" t="s">
        <v>70</v>
      </c>
      <c r="T57" s="230" t="s">
        <v>564</v>
      </c>
      <c r="U57" s="230" t="s">
        <v>503</v>
      </c>
    </row>
    <row r="58" spans="1:32" ht="18" customHeight="1">
      <c r="A58" s="232">
        <v>340</v>
      </c>
      <c r="B58" s="517"/>
      <c r="C58" s="234"/>
      <c r="D58" s="234"/>
      <c r="E58" s="234"/>
      <c r="F58" s="234"/>
      <c r="G58" s="517"/>
      <c r="H58" s="234"/>
      <c r="I58" s="517"/>
      <c r="J58" s="235">
        <f>SUM(B58:I58)</f>
        <v>0</v>
      </c>
      <c r="L58" s="232">
        <v>340</v>
      </c>
      <c r="M58" s="309">
        <v>0</v>
      </c>
      <c r="N58" s="234"/>
      <c r="O58" s="234"/>
      <c r="P58" s="234"/>
      <c r="Q58" s="234"/>
      <c r="R58" s="517"/>
      <c r="S58" s="234"/>
      <c r="T58" s="309">
        <v>0</v>
      </c>
      <c r="U58" s="235">
        <f>SUM(M58:T58)</f>
        <v>0</v>
      </c>
    </row>
    <row r="59" spans="1:32" ht="18" customHeight="1">
      <c r="A59" s="232">
        <v>701</v>
      </c>
      <c r="B59" s="234"/>
      <c r="C59" s="234"/>
      <c r="D59" s="233">
        <v>1</v>
      </c>
      <c r="E59" s="234"/>
      <c r="F59" s="234"/>
      <c r="G59" s="517"/>
      <c r="H59" s="309">
        <v>0</v>
      </c>
      <c r="I59" s="233">
        <v>1</v>
      </c>
      <c r="J59" s="235">
        <f t="shared" ref="J59:J74" si="40">SUM(B59:I59)</f>
        <v>2</v>
      </c>
      <c r="L59" s="232">
        <v>701</v>
      </c>
      <c r="M59" s="234"/>
      <c r="N59" s="234"/>
      <c r="O59" s="233">
        <v>1</v>
      </c>
      <c r="P59" s="234"/>
      <c r="Q59" s="234"/>
      <c r="R59" s="518"/>
      <c r="S59" s="233">
        <v>1</v>
      </c>
      <c r="T59" s="233">
        <v>1</v>
      </c>
      <c r="U59" s="235">
        <f t="shared" ref="U59:U74" si="41">SUM(M59:T59)</f>
        <v>3</v>
      </c>
    </row>
    <row r="60" spans="1:32" ht="18" customHeight="1">
      <c r="A60" s="232">
        <v>702</v>
      </c>
      <c r="B60" s="233">
        <v>1</v>
      </c>
      <c r="C60" s="517"/>
      <c r="D60" s="234"/>
      <c r="E60" s="234"/>
      <c r="F60" s="233">
        <v>1</v>
      </c>
      <c r="G60" s="517"/>
      <c r="H60" s="234"/>
      <c r="I60" s="234"/>
      <c r="J60" s="235">
        <f t="shared" si="40"/>
        <v>2</v>
      </c>
      <c r="L60" s="232">
        <v>702</v>
      </c>
      <c r="M60" s="233">
        <v>1</v>
      </c>
      <c r="N60" s="517"/>
      <c r="O60" s="234"/>
      <c r="P60" s="234"/>
      <c r="Q60" s="233">
        <v>1</v>
      </c>
      <c r="R60" s="518"/>
      <c r="S60" s="234"/>
      <c r="T60" s="236"/>
      <c r="U60" s="235">
        <f t="shared" si="41"/>
        <v>2</v>
      </c>
    </row>
    <row r="61" spans="1:32" ht="18" customHeight="1">
      <c r="A61" s="232">
        <v>707</v>
      </c>
      <c r="B61" s="234"/>
      <c r="C61" s="233">
        <v>1</v>
      </c>
      <c r="D61" s="234"/>
      <c r="E61" s="238">
        <v>1</v>
      </c>
      <c r="F61" s="234"/>
      <c r="G61" s="517"/>
      <c r="H61" s="238">
        <v>1</v>
      </c>
      <c r="I61" s="234"/>
      <c r="J61" s="235">
        <f t="shared" si="40"/>
        <v>3</v>
      </c>
      <c r="L61" s="232">
        <v>707</v>
      </c>
      <c r="M61" s="234"/>
      <c r="N61" s="233">
        <v>1</v>
      </c>
      <c r="O61" s="234"/>
      <c r="P61" s="238">
        <v>1</v>
      </c>
      <c r="Q61" s="236"/>
      <c r="R61" s="518"/>
      <c r="S61" s="238">
        <v>1</v>
      </c>
      <c r="T61" s="236"/>
      <c r="U61" s="235">
        <f t="shared" si="41"/>
        <v>3</v>
      </c>
    </row>
    <row r="62" spans="1:32" ht="18" customHeight="1">
      <c r="A62" s="232">
        <v>709</v>
      </c>
      <c r="B62" s="234"/>
      <c r="C62" s="238">
        <v>1</v>
      </c>
      <c r="D62" s="234"/>
      <c r="E62" s="233">
        <v>1</v>
      </c>
      <c r="F62" s="518"/>
      <c r="G62" s="517"/>
      <c r="H62" s="233">
        <v>1</v>
      </c>
      <c r="I62" s="234"/>
      <c r="J62" s="235">
        <f t="shared" si="40"/>
        <v>3</v>
      </c>
      <c r="L62" s="232">
        <v>709</v>
      </c>
      <c r="M62" s="234"/>
      <c r="N62" s="238">
        <v>1</v>
      </c>
      <c r="O62" s="234"/>
      <c r="P62" s="233">
        <v>1</v>
      </c>
      <c r="Q62" s="517"/>
      <c r="R62" s="517"/>
      <c r="S62" s="233">
        <v>1</v>
      </c>
      <c r="T62" s="234"/>
      <c r="U62" s="235">
        <f t="shared" si="41"/>
        <v>3</v>
      </c>
    </row>
    <row r="63" spans="1:32" ht="18" customHeight="1">
      <c r="A63" s="232">
        <v>710</v>
      </c>
      <c r="B63" s="234"/>
      <c r="C63" s="233">
        <v>1</v>
      </c>
      <c r="D63" s="234"/>
      <c r="E63" s="233">
        <v>1</v>
      </c>
      <c r="F63" s="234"/>
      <c r="G63" s="517"/>
      <c r="H63" s="233">
        <v>2</v>
      </c>
      <c r="I63" s="234"/>
      <c r="J63" s="235">
        <f t="shared" si="40"/>
        <v>4</v>
      </c>
      <c r="L63" s="232">
        <v>710</v>
      </c>
      <c r="M63" s="234"/>
      <c r="N63" s="233">
        <v>1</v>
      </c>
      <c r="O63" s="234"/>
      <c r="P63" s="233">
        <v>1</v>
      </c>
      <c r="Q63" s="234"/>
      <c r="R63" s="517"/>
      <c r="S63" s="233">
        <v>2</v>
      </c>
      <c r="T63" s="234"/>
      <c r="U63" s="235">
        <f t="shared" si="41"/>
        <v>4</v>
      </c>
    </row>
    <row r="64" spans="1:32" ht="18" customHeight="1">
      <c r="A64" s="232">
        <v>712</v>
      </c>
      <c r="B64" s="233">
        <v>1</v>
      </c>
      <c r="C64" s="234"/>
      <c r="D64" s="234"/>
      <c r="E64" s="234"/>
      <c r="F64" s="238">
        <v>1</v>
      </c>
      <c r="G64" s="517"/>
      <c r="H64" s="233">
        <v>1</v>
      </c>
      <c r="I64" s="234"/>
      <c r="J64" s="235">
        <f t="shared" si="40"/>
        <v>3</v>
      </c>
      <c r="L64" s="232">
        <v>712</v>
      </c>
      <c r="M64" s="233">
        <v>1</v>
      </c>
      <c r="N64" s="234"/>
      <c r="O64" s="234"/>
      <c r="P64" s="234"/>
      <c r="Q64" s="238">
        <v>1</v>
      </c>
      <c r="R64" s="517"/>
      <c r="S64" s="233">
        <v>1</v>
      </c>
      <c r="T64" s="234"/>
      <c r="U64" s="235">
        <f t="shared" si="41"/>
        <v>3</v>
      </c>
    </row>
    <row r="65" spans="1:21" ht="18" customHeight="1">
      <c r="A65" s="232">
        <v>713</v>
      </c>
      <c r="B65" s="517"/>
      <c r="C65" s="667">
        <v>0</v>
      </c>
      <c r="D65" s="234"/>
      <c r="E65" s="517"/>
      <c r="F65" s="234"/>
      <c r="G65" s="517"/>
      <c r="H65" s="234"/>
      <c r="I65" s="234"/>
      <c r="J65" s="235">
        <f t="shared" si="40"/>
        <v>0</v>
      </c>
      <c r="L65" s="232">
        <v>713</v>
      </c>
      <c r="M65" s="517"/>
      <c r="N65" s="237">
        <v>1</v>
      </c>
      <c r="O65" s="234"/>
      <c r="P65" s="517"/>
      <c r="Q65" s="234"/>
      <c r="R65" s="518"/>
      <c r="S65" s="234"/>
      <c r="T65" s="234"/>
      <c r="U65" s="235">
        <f t="shared" si="41"/>
        <v>1</v>
      </c>
    </row>
    <row r="66" spans="1:21" ht="18" customHeight="1">
      <c r="A66" s="232">
        <v>717</v>
      </c>
      <c r="B66" s="238">
        <v>1</v>
      </c>
      <c r="C66" s="233">
        <v>1</v>
      </c>
      <c r="D66" s="234"/>
      <c r="E66" s="233">
        <v>1</v>
      </c>
      <c r="F66" s="233">
        <v>1</v>
      </c>
      <c r="G66" s="517"/>
      <c r="H66" s="234"/>
      <c r="I66" s="233">
        <v>2</v>
      </c>
      <c r="J66" s="235">
        <f t="shared" si="40"/>
        <v>6</v>
      </c>
      <c r="L66" s="232">
        <v>717</v>
      </c>
      <c r="M66" s="238">
        <v>1</v>
      </c>
      <c r="N66" s="237">
        <v>1</v>
      </c>
      <c r="O66" s="234"/>
      <c r="P66" s="237">
        <v>1</v>
      </c>
      <c r="Q66" s="233">
        <v>1</v>
      </c>
      <c r="R66" s="518"/>
      <c r="S66" s="234"/>
      <c r="T66" s="233">
        <v>2</v>
      </c>
      <c r="U66" s="235">
        <f t="shared" si="41"/>
        <v>6</v>
      </c>
    </row>
    <row r="67" spans="1:21" ht="18" customHeight="1">
      <c r="A67" s="232">
        <v>723</v>
      </c>
      <c r="B67" s="234"/>
      <c r="C67" s="234"/>
      <c r="D67" s="238">
        <v>1</v>
      </c>
      <c r="E67" s="234"/>
      <c r="F67" s="234"/>
      <c r="G67" s="517"/>
      <c r="H67" s="234"/>
      <c r="I67" s="234"/>
      <c r="J67" s="235">
        <f t="shared" si="40"/>
        <v>1</v>
      </c>
      <c r="L67" s="232">
        <v>723</v>
      </c>
      <c r="M67" s="234"/>
      <c r="N67" s="234"/>
      <c r="O67" s="238">
        <v>1</v>
      </c>
      <c r="P67" s="234"/>
      <c r="Q67" s="234"/>
      <c r="R67" s="517"/>
      <c r="S67" s="234"/>
      <c r="T67" s="234"/>
      <c r="U67" s="235">
        <f t="shared" si="41"/>
        <v>1</v>
      </c>
    </row>
    <row r="68" spans="1:21" ht="18" customHeight="1">
      <c r="A68" s="232">
        <v>729</v>
      </c>
      <c r="B68" s="234"/>
      <c r="C68" s="234"/>
      <c r="D68" s="234"/>
      <c r="E68" s="234"/>
      <c r="F68" s="233">
        <v>1</v>
      </c>
      <c r="G68" s="517"/>
      <c r="H68" s="234"/>
      <c r="I68" s="517"/>
      <c r="J68" s="235">
        <f t="shared" si="40"/>
        <v>1</v>
      </c>
      <c r="L68" s="232">
        <v>729</v>
      </c>
      <c r="M68" s="234"/>
      <c r="N68" s="234"/>
      <c r="O68" s="234"/>
      <c r="P68" s="234"/>
      <c r="Q68" s="233">
        <v>1</v>
      </c>
      <c r="R68" s="518"/>
      <c r="S68" s="234"/>
      <c r="T68" s="518"/>
      <c r="U68" s="235">
        <f t="shared" si="41"/>
        <v>1</v>
      </c>
    </row>
    <row r="69" spans="1:21" ht="18" customHeight="1">
      <c r="A69" s="232">
        <v>732</v>
      </c>
      <c r="B69" s="233">
        <v>1</v>
      </c>
      <c r="C69" s="234"/>
      <c r="D69" s="517"/>
      <c r="E69" s="234"/>
      <c r="F69" s="234"/>
      <c r="G69" s="517"/>
      <c r="H69" s="234"/>
      <c r="I69" s="234"/>
      <c r="J69" s="235">
        <f t="shared" si="40"/>
        <v>1</v>
      </c>
      <c r="L69" s="232">
        <v>732</v>
      </c>
      <c r="M69" s="233">
        <v>1</v>
      </c>
      <c r="N69" s="234"/>
      <c r="O69" s="309">
        <v>0</v>
      </c>
      <c r="P69" s="234"/>
      <c r="Q69" s="234"/>
      <c r="R69" s="518"/>
      <c r="S69" s="234"/>
      <c r="T69" s="236"/>
      <c r="U69" s="235">
        <f t="shared" si="41"/>
        <v>1</v>
      </c>
    </row>
    <row r="70" spans="1:21" ht="18" customHeight="1">
      <c r="A70" s="232">
        <v>737</v>
      </c>
      <c r="B70" s="233">
        <v>1</v>
      </c>
      <c r="C70" s="234"/>
      <c r="D70" s="234"/>
      <c r="E70" s="234"/>
      <c r="F70" s="233">
        <v>1</v>
      </c>
      <c r="G70" s="517"/>
      <c r="H70" s="234"/>
      <c r="I70" s="234"/>
      <c r="J70" s="235">
        <f t="shared" si="40"/>
        <v>2</v>
      </c>
      <c r="L70" s="232">
        <v>737</v>
      </c>
      <c r="M70" s="233">
        <v>1</v>
      </c>
      <c r="N70" s="234"/>
      <c r="O70" s="234"/>
      <c r="P70" s="234"/>
      <c r="Q70" s="233">
        <v>1</v>
      </c>
      <c r="R70" s="517"/>
      <c r="S70" s="234"/>
      <c r="T70" s="236"/>
      <c r="U70" s="235">
        <f t="shared" si="41"/>
        <v>2</v>
      </c>
    </row>
    <row r="71" spans="1:21" ht="18" customHeight="1">
      <c r="A71" s="232">
        <v>744</v>
      </c>
      <c r="B71" s="234"/>
      <c r="C71" s="234"/>
      <c r="D71" s="233">
        <v>1</v>
      </c>
      <c r="E71" s="234"/>
      <c r="F71" s="234"/>
      <c r="G71" s="517"/>
      <c r="H71" s="233">
        <v>1</v>
      </c>
      <c r="I71" s="234"/>
      <c r="J71" s="235">
        <f t="shared" si="40"/>
        <v>2</v>
      </c>
      <c r="L71" s="232">
        <v>744</v>
      </c>
      <c r="M71" s="234"/>
      <c r="N71" s="234"/>
      <c r="O71" s="233">
        <v>1</v>
      </c>
      <c r="P71" s="234"/>
      <c r="Q71" s="234"/>
      <c r="R71" s="517"/>
      <c r="S71" s="233">
        <v>1</v>
      </c>
      <c r="T71" s="236"/>
      <c r="U71" s="235">
        <f t="shared" si="41"/>
        <v>2</v>
      </c>
    </row>
    <row r="72" spans="1:21" ht="18" customHeight="1">
      <c r="A72" s="668">
        <v>748</v>
      </c>
      <c r="B72" s="667">
        <v>0</v>
      </c>
      <c r="C72" s="233">
        <v>1</v>
      </c>
      <c r="D72" s="234"/>
      <c r="E72" s="233">
        <v>1</v>
      </c>
      <c r="F72" s="517"/>
      <c r="G72" s="517"/>
      <c r="H72" s="234"/>
      <c r="I72" s="234"/>
      <c r="J72" s="235">
        <f t="shared" si="40"/>
        <v>2</v>
      </c>
      <c r="L72" s="232">
        <v>748</v>
      </c>
      <c r="M72" s="233">
        <v>1</v>
      </c>
      <c r="N72" s="233">
        <v>1</v>
      </c>
      <c r="O72" s="234"/>
      <c r="P72" s="233">
        <v>1</v>
      </c>
      <c r="Q72" s="517"/>
      <c r="R72" s="517"/>
      <c r="S72" s="234"/>
      <c r="T72" s="234"/>
      <c r="U72" s="235">
        <f t="shared" si="41"/>
        <v>3</v>
      </c>
    </row>
    <row r="73" spans="1:21" ht="18" customHeight="1">
      <c r="A73" s="232">
        <v>749</v>
      </c>
      <c r="B73" s="233">
        <v>1</v>
      </c>
      <c r="C73" s="233">
        <v>1</v>
      </c>
      <c r="D73" s="233">
        <v>1</v>
      </c>
      <c r="E73" s="233">
        <v>1</v>
      </c>
      <c r="F73" s="233">
        <v>1</v>
      </c>
      <c r="G73" s="517"/>
      <c r="H73" s="233">
        <v>1</v>
      </c>
      <c r="I73" s="238">
        <v>1</v>
      </c>
      <c r="J73" s="235">
        <f t="shared" si="40"/>
        <v>7</v>
      </c>
      <c r="L73" s="232">
        <v>749</v>
      </c>
      <c r="M73" s="233">
        <v>1</v>
      </c>
      <c r="N73" s="233">
        <v>1</v>
      </c>
      <c r="O73" s="233">
        <v>1</v>
      </c>
      <c r="P73" s="233">
        <v>1</v>
      </c>
      <c r="Q73" s="233">
        <v>1</v>
      </c>
      <c r="R73" s="518"/>
      <c r="S73" s="233">
        <v>1</v>
      </c>
      <c r="T73" s="238">
        <v>1</v>
      </c>
      <c r="U73" s="235">
        <f t="shared" si="41"/>
        <v>7</v>
      </c>
    </row>
    <row r="74" spans="1:21" ht="18" customHeight="1">
      <c r="A74" s="668">
        <v>756</v>
      </c>
      <c r="B74" s="234"/>
      <c r="C74" s="234"/>
      <c r="D74" s="234"/>
      <c r="E74" s="234"/>
      <c r="F74" s="234"/>
      <c r="G74" s="517"/>
      <c r="H74" s="234"/>
      <c r="I74" s="234"/>
      <c r="J74" s="235">
        <f t="shared" si="40"/>
        <v>0</v>
      </c>
      <c r="L74" s="232">
        <v>756</v>
      </c>
      <c r="M74" s="239"/>
      <c r="N74" s="239"/>
      <c r="O74" s="239"/>
      <c r="P74" s="239"/>
      <c r="Q74" s="239"/>
      <c r="R74" s="518"/>
      <c r="S74" s="239"/>
      <c r="T74" s="239"/>
      <c r="U74" s="235">
        <f t="shared" si="41"/>
        <v>0</v>
      </c>
    </row>
    <row r="75" spans="1:21" ht="18" customHeight="1">
      <c r="A75" s="232" t="s">
        <v>665</v>
      </c>
      <c r="B75" s="669">
        <f>SUM(B58:B74)</f>
        <v>6</v>
      </c>
      <c r="C75" s="669">
        <f t="shared" ref="C75:J75" si="42">SUM(C58:C74)</f>
        <v>6</v>
      </c>
      <c r="D75" s="669">
        <f t="shared" si="42"/>
        <v>4</v>
      </c>
      <c r="E75" s="669">
        <f t="shared" si="42"/>
        <v>6</v>
      </c>
      <c r="F75" s="669">
        <f t="shared" si="42"/>
        <v>6</v>
      </c>
      <c r="G75" s="517"/>
      <c r="H75" s="669">
        <f t="shared" si="42"/>
        <v>7</v>
      </c>
      <c r="I75" s="669">
        <f t="shared" si="42"/>
        <v>4</v>
      </c>
      <c r="J75" s="240">
        <f t="shared" si="42"/>
        <v>39</v>
      </c>
      <c r="L75" s="232" t="s">
        <v>665</v>
      </c>
      <c r="M75" s="240">
        <f>SUM(M58:M74)</f>
        <v>7</v>
      </c>
      <c r="N75" s="240">
        <f t="shared" ref="N75:Q75" si="43">SUM(N58:N74)</f>
        <v>7</v>
      </c>
      <c r="O75" s="240">
        <f t="shared" si="43"/>
        <v>4</v>
      </c>
      <c r="P75" s="240">
        <f t="shared" si="43"/>
        <v>6</v>
      </c>
      <c r="Q75" s="240">
        <f t="shared" si="43"/>
        <v>6</v>
      </c>
      <c r="R75" s="519"/>
      <c r="S75" s="240">
        <f t="shared" ref="S75:U75" si="44">SUM(S58:S74)</f>
        <v>8</v>
      </c>
      <c r="T75" s="240">
        <f t="shared" si="44"/>
        <v>4</v>
      </c>
      <c r="U75" s="240">
        <f t="shared" si="44"/>
        <v>42</v>
      </c>
    </row>
    <row r="76" spans="1:21" ht="24" customHeight="1">
      <c r="A76" s="241" t="s">
        <v>666</v>
      </c>
      <c r="B76" s="235">
        <v>7</v>
      </c>
      <c r="C76" s="235">
        <v>7</v>
      </c>
      <c r="D76" s="235">
        <v>4</v>
      </c>
      <c r="E76" s="235">
        <v>6</v>
      </c>
      <c r="F76" s="235">
        <v>6</v>
      </c>
      <c r="G76" s="520"/>
      <c r="H76" s="235">
        <v>8</v>
      </c>
      <c r="I76" s="235">
        <v>4</v>
      </c>
      <c r="J76" s="242">
        <f>SUM(B76:I76)</f>
        <v>42</v>
      </c>
      <c r="L76" s="241" t="s">
        <v>666</v>
      </c>
      <c r="M76" s="235">
        <v>8</v>
      </c>
      <c r="N76" s="235">
        <v>5</v>
      </c>
      <c r="O76" s="235">
        <v>5</v>
      </c>
      <c r="P76" s="235">
        <v>5</v>
      </c>
      <c r="Q76" s="235">
        <v>6</v>
      </c>
      <c r="R76" s="520"/>
      <c r="S76" s="235">
        <v>8</v>
      </c>
      <c r="T76" s="235">
        <v>5</v>
      </c>
      <c r="U76" s="242">
        <f>SUM(M76:T76)</f>
        <v>42</v>
      </c>
    </row>
    <row r="77" spans="1:21" ht="24" customHeight="1">
      <c r="A77" s="241" t="s">
        <v>561</v>
      </c>
      <c r="B77" s="235">
        <f>B75-B76</f>
        <v>-1</v>
      </c>
      <c r="C77" s="235">
        <f t="shared" ref="C77:J77" si="45">C75-C76</f>
        <v>-1</v>
      </c>
      <c r="D77" s="235">
        <f t="shared" si="45"/>
        <v>0</v>
      </c>
      <c r="E77" s="235">
        <f t="shared" si="45"/>
        <v>0</v>
      </c>
      <c r="F77" s="235">
        <f t="shared" si="45"/>
        <v>0</v>
      </c>
      <c r="G77" s="520"/>
      <c r="H77" s="235">
        <f t="shared" si="45"/>
        <v>-1</v>
      </c>
      <c r="I77" s="235">
        <f t="shared" si="45"/>
        <v>0</v>
      </c>
      <c r="J77" s="235">
        <f t="shared" si="45"/>
        <v>-3</v>
      </c>
      <c r="L77" s="241" t="s">
        <v>561</v>
      </c>
      <c r="M77" s="235">
        <f>M75-M76</f>
        <v>-1</v>
      </c>
      <c r="N77" s="235">
        <f t="shared" ref="N77:Q77" si="46">N75-N76</f>
        <v>2</v>
      </c>
      <c r="O77" s="235">
        <f t="shared" si="46"/>
        <v>-1</v>
      </c>
      <c r="P77" s="235">
        <f t="shared" si="46"/>
        <v>1</v>
      </c>
      <c r="Q77" s="235">
        <f t="shared" si="46"/>
        <v>0</v>
      </c>
      <c r="R77" s="520"/>
      <c r="S77" s="235">
        <f t="shared" ref="S77:U77" si="47">S75-S76</f>
        <v>0</v>
      </c>
      <c r="T77" s="235">
        <f t="shared" si="47"/>
        <v>-1</v>
      </c>
      <c r="U77" s="235">
        <f t="shared" si="47"/>
        <v>0</v>
      </c>
    </row>
    <row r="78" spans="1:21" ht="24" customHeight="1"/>
    <row r="79" spans="1:21" ht="24" customHeight="1">
      <c r="B79" s="238" t="s">
        <v>896</v>
      </c>
      <c r="M79" s="238" t="s">
        <v>896</v>
      </c>
    </row>
    <row r="80" spans="1:21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conditionalFormatting sqref="X4:AE11">
    <cfRule type="colorScale" priority="3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X16:AE32">
    <cfRule type="colorScale" priority="3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A22">
    <cfRule type="colorScale" priority="3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4:I11">
    <cfRule type="colorScale" priority="33">
      <colorScale>
        <cfvo type="min" val="0"/>
        <cfvo type="max" val="0"/>
        <color rgb="FFFCFCFF"/>
        <color rgb="FF63BE7B"/>
      </colorScale>
    </cfRule>
  </conditionalFormatting>
  <conditionalFormatting sqref="B37:I53">
    <cfRule type="colorScale" priority="30">
      <colorScale>
        <cfvo type="min" val="0"/>
        <cfvo type="max" val="0"/>
        <color rgb="FFFCFCFF"/>
        <color rgb="FF63BE7B"/>
      </colorScale>
    </cfRule>
  </conditionalFormatting>
  <conditionalFormatting sqref="M37:T53">
    <cfRule type="colorScale" priority="29">
      <colorScale>
        <cfvo type="min" val="0"/>
        <cfvo type="max" val="0"/>
        <color rgb="FFFCFCFF"/>
        <color rgb="FF63BE7B"/>
      </colorScale>
    </cfRule>
  </conditionalFormatting>
  <conditionalFormatting sqref="X37:AE53">
    <cfRule type="colorScale" priority="26">
      <colorScale>
        <cfvo type="min" val="0"/>
        <cfvo type="percentile" val="50"/>
        <cfvo type="max" val="0"/>
        <color rgb="FFF8696B"/>
        <color rgb="FFFCFCFF"/>
        <color rgb="FF63BE7B"/>
      </colorScale>
    </cfRule>
    <cfRule type="colorScale" priority="27">
      <colorScale>
        <cfvo type="min" val="0"/>
        <cfvo type="max" val="0"/>
        <color rgb="FFFCFCFF"/>
        <color rgb="FF63BE7B"/>
      </colorScale>
    </cfRule>
  </conditionalFormatting>
  <conditionalFormatting sqref="M4:T11">
    <cfRule type="colorScale" priority="25">
      <colorScale>
        <cfvo type="min" val="0"/>
        <cfvo type="max" val="0"/>
        <color rgb="FFFCFCFF"/>
        <color rgb="FF63BE7B"/>
      </colorScale>
    </cfRule>
  </conditionalFormatting>
  <conditionalFormatting sqref="M16:T32">
    <cfRule type="colorScale" priority="24">
      <colorScale>
        <cfvo type="min" val="0"/>
        <cfvo type="max" val="0"/>
        <color rgb="FFFCFCFF"/>
        <color rgb="FF63BE7B"/>
      </colorScale>
    </cfRule>
  </conditionalFormatting>
  <conditionalFormatting sqref="B16:E32 G16:I32 F16:F17 F19:F32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B16:E32 G16:I32 F16:F17 F19:F32">
    <cfRule type="colorScale" priority="22">
      <colorScale>
        <cfvo type="min" val="0"/>
        <cfvo type="max" val="0"/>
        <color rgb="FFFCFCFF"/>
        <color rgb="FF63BE7B"/>
      </colorScale>
    </cfRule>
  </conditionalFormatting>
  <conditionalFormatting sqref="M16:P32 R16:T32 Q16:Q17 Q19:Q32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M16:P32 R16:T32 Q16:Q17 Q19:Q32">
    <cfRule type="colorScale" priority="20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19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18">
      <colorScale>
        <cfvo type="min" val="0"/>
        <cfvo type="max" val="0"/>
        <color rgb="FFFFEF9C"/>
        <color rgb="FF63BE7B"/>
      </colorScale>
    </cfRule>
  </conditionalFormatting>
  <conditionalFormatting sqref="X14">
    <cfRule type="colorScale" priority="17">
      <colorScale>
        <cfvo type="min" val="0"/>
        <cfvo type="max" val="0"/>
        <color rgb="FFFCFCFF"/>
        <color rgb="FF63BE7B"/>
      </colorScale>
    </cfRule>
  </conditionalFormatting>
  <conditionalFormatting sqref="X4:AE11">
    <cfRule type="colorScale" priority="1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X16:AE32">
    <cfRule type="colorScale" priority="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A22">
    <cfRule type="colorScale" priority="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4:I11">
    <cfRule type="colorScale" priority="13">
      <colorScale>
        <cfvo type="min" val="0"/>
        <cfvo type="max" val="0"/>
        <color rgb="FFFCFCFF"/>
        <color rgb="FF63BE7B"/>
      </colorScale>
    </cfRule>
  </conditionalFormatting>
  <conditionalFormatting sqref="B37:I53">
    <cfRule type="colorScale" priority="12">
      <colorScale>
        <cfvo type="min" val="0"/>
        <cfvo type="max" val="0"/>
        <color rgb="FFFCFCFF"/>
        <color rgb="FF63BE7B"/>
      </colorScale>
    </cfRule>
  </conditionalFormatting>
  <conditionalFormatting sqref="X37:AE53">
    <cfRule type="colorScale" priority="10">
      <colorScale>
        <cfvo type="min" val="0"/>
        <cfvo type="percentile" val="50"/>
        <cfvo type="max" val="0"/>
        <color rgb="FFF8696B"/>
        <color rgb="FFFCFCFF"/>
        <color rgb="FF63BE7B"/>
      </colorScale>
    </cfRule>
    <cfRule type="colorScale" priority="11">
      <colorScale>
        <cfvo type="min" val="0"/>
        <cfvo type="max" val="0"/>
        <color rgb="FFFCFCFF"/>
        <color rgb="FF63BE7B"/>
      </colorScale>
    </cfRule>
  </conditionalFormatting>
  <conditionalFormatting sqref="B16:E32 G16:I32 F16:F17 F19:F32">
    <cfRule type="colorScale" priority="9">
      <colorScale>
        <cfvo type="min" val="0"/>
        <cfvo type="max" val="0"/>
        <color rgb="FFFFEF9C"/>
        <color rgb="FF63BE7B"/>
      </colorScale>
    </cfRule>
  </conditionalFormatting>
  <conditionalFormatting sqref="B16:E32 G16:I32 F16:F17 F19:F32">
    <cfRule type="colorScale" priority="8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7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X14">
    <cfRule type="colorScale" priority="5">
      <colorScale>
        <cfvo type="min" val="0"/>
        <cfvo type="max" val="0"/>
        <color rgb="FFFCFCFF"/>
        <color rgb="FF63BE7B"/>
      </colorScale>
    </cfRule>
  </conditionalFormatting>
  <conditionalFormatting sqref="M4:T11">
    <cfRule type="colorScale" priority="4">
      <colorScale>
        <cfvo type="min" val="0"/>
        <cfvo type="max" val="0"/>
        <color rgb="FFFCFCFF"/>
        <color rgb="FF63BE7B"/>
      </colorScale>
    </cfRule>
  </conditionalFormatting>
  <conditionalFormatting sqref="M37:T53">
    <cfRule type="colorScale" priority="3">
      <colorScale>
        <cfvo type="min" val="0"/>
        <cfvo type="max" val="0"/>
        <color rgb="FFFCFCFF"/>
        <color rgb="FF63BE7B"/>
      </colorScale>
    </cfRule>
  </conditionalFormatting>
  <conditionalFormatting sqref="M16:P32 R16:T32 Q16:Q17 Q19:Q32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M16:P32 R16:T32 Q16:Q17 Q19:Q32">
    <cfRule type="colorScale" priority="1">
      <colorScale>
        <cfvo type="min" val="0"/>
        <cfvo type="max" val="0"/>
        <color rgb="FFFCFCFF"/>
        <color rgb="FF63BE7B"/>
      </colorScale>
    </cfRule>
  </conditionalFormatting>
  <pageMargins left="0.9055118110236221" right="0.70866141732283472" top="0.74803149606299213" bottom="0.35433070866141736" header="0.31496062992125984" footer="0.31496062992125984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Normal="100" workbookViewId="0">
      <selection activeCell="AN18" sqref="AN18"/>
    </sheetView>
  </sheetViews>
  <sheetFormatPr baseColWidth="10" defaultColWidth="11.42578125" defaultRowHeight="12.75"/>
  <cols>
    <col min="1" max="1" width="11" customWidth="1"/>
    <col min="2" max="2" width="7.140625" customWidth="1"/>
    <col min="3" max="3" width="10.85546875" customWidth="1"/>
    <col min="4" max="37" width="3.7109375" customWidth="1"/>
    <col min="38" max="40" width="4.7109375" customWidth="1"/>
    <col min="41" max="41" width="11.42578125" style="56"/>
    <col min="42" max="42" width="9.140625" style="141" customWidth="1"/>
    <col min="43" max="43" width="4.28515625" style="141" customWidth="1"/>
    <col min="44" max="44" width="5.28515625" style="141" customWidth="1"/>
    <col min="45" max="45" width="9.85546875" style="141" customWidth="1"/>
    <col min="46" max="46" width="9" style="141" customWidth="1"/>
    <col min="47" max="47" width="3.42578125" style="141" customWidth="1"/>
    <col min="48" max="48" width="6.5703125" style="141" customWidth="1"/>
    <col min="49" max="49" width="7.42578125" style="141" customWidth="1"/>
    <col min="50" max="50" width="10" style="142" customWidth="1"/>
    <col min="51" max="51" width="10.140625" style="142" customWidth="1"/>
    <col min="52" max="52" width="9.85546875" style="142" customWidth="1"/>
    <col min="53" max="53" width="8.85546875" style="142" customWidth="1"/>
    <col min="54" max="54" width="9.7109375" style="142" customWidth="1"/>
  </cols>
  <sheetData>
    <row r="1" spans="1:54" ht="31.5" customHeight="1">
      <c r="A1" s="798" t="s">
        <v>638</v>
      </c>
      <c r="B1" s="799"/>
      <c r="C1" s="800"/>
      <c r="D1" s="786">
        <v>340</v>
      </c>
      <c r="E1" s="787"/>
      <c r="F1" s="786">
        <v>701</v>
      </c>
      <c r="G1" s="787"/>
      <c r="H1" s="786">
        <v>702</v>
      </c>
      <c r="I1" s="787"/>
      <c r="J1" s="786">
        <v>707</v>
      </c>
      <c r="K1" s="787"/>
      <c r="L1" s="786">
        <v>709</v>
      </c>
      <c r="M1" s="787"/>
      <c r="N1" s="786">
        <v>710</v>
      </c>
      <c r="O1" s="787"/>
      <c r="P1" s="786">
        <v>712</v>
      </c>
      <c r="Q1" s="787"/>
      <c r="R1" s="786">
        <v>713</v>
      </c>
      <c r="S1" s="787"/>
      <c r="T1" s="786">
        <v>717</v>
      </c>
      <c r="U1" s="787"/>
      <c r="V1" s="786">
        <v>723</v>
      </c>
      <c r="W1" s="787"/>
      <c r="X1" s="786">
        <v>729</v>
      </c>
      <c r="Y1" s="787"/>
      <c r="Z1" s="786">
        <v>732</v>
      </c>
      <c r="AA1" s="787"/>
      <c r="AB1" s="786">
        <v>737</v>
      </c>
      <c r="AC1" s="787"/>
      <c r="AD1" s="786">
        <v>744</v>
      </c>
      <c r="AE1" s="787"/>
      <c r="AF1" s="786">
        <v>748</v>
      </c>
      <c r="AG1" s="787"/>
      <c r="AH1" s="786">
        <v>749</v>
      </c>
      <c r="AI1" s="787"/>
      <c r="AJ1" s="786">
        <v>756</v>
      </c>
      <c r="AK1" s="788"/>
      <c r="AL1" s="786" t="s">
        <v>548</v>
      </c>
      <c r="AM1" s="787"/>
      <c r="AN1" s="72"/>
      <c r="AP1" s="160" t="s">
        <v>1008</v>
      </c>
      <c r="AQ1" s="796" t="s">
        <v>0</v>
      </c>
      <c r="AR1" s="796" t="s">
        <v>556</v>
      </c>
      <c r="AS1" s="796" t="s">
        <v>482</v>
      </c>
      <c r="AT1" s="796" t="s">
        <v>483</v>
      </c>
      <c r="AU1" s="796"/>
      <c r="AV1" s="796" t="s">
        <v>553</v>
      </c>
      <c r="AW1" s="796" t="s">
        <v>1</v>
      </c>
      <c r="AX1" s="792" t="s">
        <v>577</v>
      </c>
      <c r="AY1" s="792" t="s">
        <v>578</v>
      </c>
      <c r="AZ1" s="792" t="s">
        <v>551</v>
      </c>
      <c r="BA1" s="794" t="s">
        <v>552</v>
      </c>
      <c r="BB1" s="522" t="s">
        <v>897</v>
      </c>
    </row>
    <row r="2" spans="1:54" ht="18" customHeight="1">
      <c r="A2" s="137" t="s">
        <v>899</v>
      </c>
      <c r="B2" s="73"/>
      <c r="C2" s="74"/>
      <c r="D2" s="100" t="s">
        <v>549</v>
      </c>
      <c r="E2" s="101" t="s">
        <v>550</v>
      </c>
      <c r="F2" s="100" t="s">
        <v>549</v>
      </c>
      <c r="G2" s="101" t="s">
        <v>550</v>
      </c>
      <c r="H2" s="100" t="s">
        <v>549</v>
      </c>
      <c r="I2" s="101" t="s">
        <v>550</v>
      </c>
      <c r="J2" s="100" t="s">
        <v>549</v>
      </c>
      <c r="K2" s="101" t="s">
        <v>550</v>
      </c>
      <c r="L2" s="100" t="s">
        <v>549</v>
      </c>
      <c r="M2" s="101" t="s">
        <v>550</v>
      </c>
      <c r="N2" s="100" t="s">
        <v>549</v>
      </c>
      <c r="O2" s="101" t="s">
        <v>550</v>
      </c>
      <c r="P2" s="100" t="s">
        <v>549</v>
      </c>
      <c r="Q2" s="101" t="s">
        <v>550</v>
      </c>
      <c r="R2" s="100" t="s">
        <v>549</v>
      </c>
      <c r="S2" s="101" t="s">
        <v>550</v>
      </c>
      <c r="T2" s="100" t="s">
        <v>549</v>
      </c>
      <c r="U2" s="101" t="s">
        <v>550</v>
      </c>
      <c r="V2" s="100" t="s">
        <v>549</v>
      </c>
      <c r="W2" s="101" t="s">
        <v>550</v>
      </c>
      <c r="X2" s="100" t="s">
        <v>549</v>
      </c>
      <c r="Y2" s="101" t="s">
        <v>550</v>
      </c>
      <c r="Z2" s="100" t="s">
        <v>549</v>
      </c>
      <c r="AA2" s="101" t="s">
        <v>550</v>
      </c>
      <c r="AB2" s="100" t="s">
        <v>549</v>
      </c>
      <c r="AC2" s="101" t="s">
        <v>550</v>
      </c>
      <c r="AD2" s="100" t="s">
        <v>549</v>
      </c>
      <c r="AE2" s="101" t="s">
        <v>550</v>
      </c>
      <c r="AF2" s="100" t="s">
        <v>549</v>
      </c>
      <c r="AG2" s="101" t="s">
        <v>550</v>
      </c>
      <c r="AH2" s="100" t="s">
        <v>549</v>
      </c>
      <c r="AI2" s="101" t="s">
        <v>550</v>
      </c>
      <c r="AJ2" s="100" t="s">
        <v>549</v>
      </c>
      <c r="AK2" s="101" t="s">
        <v>550</v>
      </c>
      <c r="AL2" s="100" t="s">
        <v>549</v>
      </c>
      <c r="AM2" s="101" t="s">
        <v>550</v>
      </c>
      <c r="AN2" s="102"/>
      <c r="AP2" s="161" t="s">
        <v>480</v>
      </c>
      <c r="AQ2" s="797"/>
      <c r="AR2" s="797"/>
      <c r="AS2" s="797"/>
      <c r="AT2" s="797"/>
      <c r="AU2" s="797"/>
      <c r="AV2" s="797"/>
      <c r="AW2" s="797"/>
      <c r="AX2" s="793"/>
      <c r="AY2" s="793"/>
      <c r="AZ2" s="793"/>
      <c r="BA2" s="795"/>
    </row>
    <row r="3" spans="1:54" ht="18" customHeight="1">
      <c r="B3" s="75"/>
      <c r="C3" s="76"/>
      <c r="D3" s="103"/>
      <c r="E3" s="104"/>
      <c r="F3" s="103"/>
      <c r="G3" s="104"/>
      <c r="H3" s="103"/>
      <c r="I3" s="104"/>
      <c r="J3" s="103"/>
      <c r="K3" s="104"/>
      <c r="L3" s="103"/>
      <c r="M3" s="104"/>
      <c r="N3" s="103"/>
      <c r="O3" s="104"/>
      <c r="P3" s="103"/>
      <c r="Q3" s="104"/>
      <c r="R3" s="103"/>
      <c r="S3" s="104"/>
      <c r="T3" s="103"/>
      <c r="U3" s="104"/>
      <c r="V3" s="103"/>
      <c r="W3" s="104"/>
      <c r="X3" s="103"/>
      <c r="Y3" s="104"/>
      <c r="Z3" s="103"/>
      <c r="AA3" s="104"/>
      <c r="AB3" s="103"/>
      <c r="AC3" s="104"/>
      <c r="AD3" s="103"/>
      <c r="AE3" s="104"/>
      <c r="AF3" s="103"/>
      <c r="AG3" s="104"/>
      <c r="AH3" s="103"/>
      <c r="AI3" s="104"/>
      <c r="AJ3" s="103"/>
      <c r="AK3" s="104"/>
      <c r="AL3" s="103"/>
      <c r="AM3" s="104"/>
      <c r="AN3" s="105"/>
      <c r="AP3" s="138"/>
      <c r="AQ3" s="138"/>
      <c r="AR3" s="138"/>
      <c r="AS3" s="138"/>
      <c r="AT3" s="138"/>
      <c r="AU3" s="139"/>
      <c r="AV3" s="138"/>
      <c r="AW3" s="138"/>
      <c r="AX3" s="143"/>
      <c r="AY3" s="143"/>
      <c r="AZ3" s="143"/>
      <c r="BA3" s="143"/>
    </row>
    <row r="4" spans="1:54" ht="18" customHeight="1">
      <c r="A4" s="536" t="s">
        <v>593</v>
      </c>
      <c r="B4" s="77" t="s">
        <v>9</v>
      </c>
      <c r="C4" s="82">
        <v>340085</v>
      </c>
      <c r="D4" s="531"/>
      <c r="E4" s="532"/>
      <c r="F4" s="531"/>
      <c r="G4" s="532"/>
      <c r="H4" s="531">
        <v>3</v>
      </c>
      <c r="I4" s="532">
        <v>4</v>
      </c>
      <c r="J4" s="531">
        <v>1</v>
      </c>
      <c r="K4" s="532">
        <v>1</v>
      </c>
      <c r="L4" s="531">
        <v>1</v>
      </c>
      <c r="M4" s="532">
        <v>1</v>
      </c>
      <c r="N4" s="531">
        <v>1</v>
      </c>
      <c r="O4" s="532">
        <v>1</v>
      </c>
      <c r="P4" s="531">
        <v>3</v>
      </c>
      <c r="Q4" s="532">
        <v>3</v>
      </c>
      <c r="R4" s="531"/>
      <c r="S4" s="532"/>
      <c r="T4" s="531">
        <v>16</v>
      </c>
      <c r="U4" s="532">
        <v>16</v>
      </c>
      <c r="V4" s="531"/>
      <c r="W4" s="532"/>
      <c r="X4" s="531"/>
      <c r="Y4" s="532"/>
      <c r="Z4" s="531">
        <v>0</v>
      </c>
      <c r="AA4" s="532">
        <v>1</v>
      </c>
      <c r="AB4" s="531">
        <v>0</v>
      </c>
      <c r="AC4" s="532">
        <v>1</v>
      </c>
      <c r="AD4" s="531">
        <v>0</v>
      </c>
      <c r="AE4" s="532">
        <v>1</v>
      </c>
      <c r="AF4" s="531">
        <v>0</v>
      </c>
      <c r="AG4" s="532">
        <v>1</v>
      </c>
      <c r="AH4" s="531"/>
      <c r="AI4" s="532"/>
      <c r="AJ4" s="531"/>
      <c r="AK4" s="532"/>
      <c r="AL4" s="531">
        <f t="shared" ref="AL4:AL19" si="0">D4+F4+H4+J4+L4+N4+P4+R4+T4+V4+X4+Z4+AB4+AD4+AF4+AH4+AJ4</f>
        <v>25</v>
      </c>
      <c r="AM4" s="532">
        <f t="shared" ref="AM4:AM19" si="1">E4+G4+I4+K4+M4+O4+Q4+S4+U4+W4+Y4+AA4+AC4+AE4+AG4+AI4+AK4</f>
        <v>30</v>
      </c>
      <c r="AN4" s="534">
        <f t="shared" ref="AN4:AN20" si="2">SUM(D4:AK4)</f>
        <v>55</v>
      </c>
      <c r="AO4" s="158" t="s">
        <v>629</v>
      </c>
      <c r="AP4" s="119" t="s">
        <v>33</v>
      </c>
      <c r="AQ4" s="117" t="s">
        <v>24</v>
      </c>
      <c r="AR4" s="117" t="s">
        <v>8</v>
      </c>
      <c r="AS4" s="117" t="s">
        <v>25</v>
      </c>
      <c r="AT4" s="117" t="s">
        <v>26</v>
      </c>
      <c r="AU4" s="159"/>
      <c r="AV4" s="116">
        <v>6</v>
      </c>
      <c r="AW4" s="117" t="s">
        <v>28</v>
      </c>
      <c r="AX4" s="118"/>
      <c r="AY4" s="118">
        <f>BA4/$BA$13</f>
        <v>0.10526315789473684</v>
      </c>
      <c r="AZ4" s="210"/>
      <c r="BA4" s="210">
        <v>6</v>
      </c>
    </row>
    <row r="5" spans="1:54" ht="18" customHeight="1">
      <c r="A5" s="536" t="s">
        <v>593</v>
      </c>
      <c r="B5" s="77" t="s">
        <v>75</v>
      </c>
      <c r="C5" s="82">
        <v>340111</v>
      </c>
      <c r="D5" s="531"/>
      <c r="E5" s="532"/>
      <c r="F5" s="531"/>
      <c r="G5" s="532"/>
      <c r="H5" s="531"/>
      <c r="I5" s="532"/>
      <c r="J5" s="531"/>
      <c r="K5" s="532"/>
      <c r="L5" s="531">
        <v>7</v>
      </c>
      <c r="M5" s="532">
        <v>7</v>
      </c>
      <c r="N5" s="531"/>
      <c r="O5" s="532"/>
      <c r="P5" s="531"/>
      <c r="Q5" s="532"/>
      <c r="R5" s="531"/>
      <c r="S5" s="532"/>
      <c r="T5" s="531"/>
      <c r="U5" s="532"/>
      <c r="V5" s="531"/>
      <c r="W5" s="532"/>
      <c r="X5" s="531"/>
      <c r="Y5" s="532"/>
      <c r="Z5" s="531"/>
      <c r="AA5" s="532"/>
      <c r="AB5" s="531"/>
      <c r="AC5" s="532"/>
      <c r="AD5" s="531"/>
      <c r="AE5" s="532"/>
      <c r="AF5" s="531"/>
      <c r="AG5" s="532"/>
      <c r="AH5" s="531"/>
      <c r="AI5" s="532"/>
      <c r="AJ5" s="531"/>
      <c r="AK5" s="532"/>
      <c r="AL5" s="531">
        <f t="shared" si="0"/>
        <v>7</v>
      </c>
      <c r="AM5" s="532">
        <f t="shared" si="1"/>
        <v>7</v>
      </c>
      <c r="AN5" s="534">
        <f t="shared" si="2"/>
        <v>14</v>
      </c>
      <c r="AO5" s="158" t="s">
        <v>630</v>
      </c>
      <c r="AP5" s="120" t="s">
        <v>110</v>
      </c>
      <c r="AQ5" s="117" t="s">
        <v>24</v>
      </c>
      <c r="AR5" s="117" t="s">
        <v>8</v>
      </c>
      <c r="AS5" s="117" t="s">
        <v>25</v>
      </c>
      <c r="AT5" s="117" t="s">
        <v>26</v>
      </c>
      <c r="AU5" s="140"/>
      <c r="AV5" s="116">
        <v>6</v>
      </c>
      <c r="AW5" s="117" t="s">
        <v>28</v>
      </c>
      <c r="AX5" s="118"/>
      <c r="AY5" s="118">
        <f t="shared" ref="AY5:AY12" si="3">BA5/$BA$13</f>
        <v>7.8947368421052627E-2</v>
      </c>
      <c r="AZ5" s="210"/>
      <c r="BA5" s="210">
        <v>4.5</v>
      </c>
    </row>
    <row r="6" spans="1:54" ht="18" customHeight="1">
      <c r="A6" s="536" t="s">
        <v>593</v>
      </c>
      <c r="B6" s="77" t="s">
        <v>34</v>
      </c>
      <c r="C6" s="82">
        <v>340387</v>
      </c>
      <c r="D6" s="531"/>
      <c r="E6" s="532"/>
      <c r="F6" s="531">
        <v>3</v>
      </c>
      <c r="G6" s="532">
        <v>3</v>
      </c>
      <c r="H6" s="531"/>
      <c r="I6" s="532"/>
      <c r="J6" s="531"/>
      <c r="K6" s="532"/>
      <c r="L6" s="531"/>
      <c r="M6" s="532"/>
      <c r="N6" s="531"/>
      <c r="O6" s="532"/>
      <c r="P6" s="531"/>
      <c r="Q6" s="532"/>
      <c r="R6" s="531"/>
      <c r="S6" s="532"/>
      <c r="T6" s="531"/>
      <c r="U6" s="532"/>
      <c r="V6" s="531">
        <v>1</v>
      </c>
      <c r="W6" s="532">
        <v>1</v>
      </c>
      <c r="X6" s="531"/>
      <c r="Y6" s="532"/>
      <c r="Z6" s="531"/>
      <c r="AA6" s="532"/>
      <c r="AB6" s="531"/>
      <c r="AC6" s="532"/>
      <c r="AD6" s="531">
        <v>0</v>
      </c>
      <c r="AE6" s="532">
        <v>1</v>
      </c>
      <c r="AF6" s="531">
        <v>0</v>
      </c>
      <c r="AG6" s="532">
        <v>1</v>
      </c>
      <c r="AH6" s="531"/>
      <c r="AI6" s="532"/>
      <c r="AJ6" s="531"/>
      <c r="AK6" s="532"/>
      <c r="AL6" s="531">
        <f t="shared" si="0"/>
        <v>4</v>
      </c>
      <c r="AM6" s="532">
        <f t="shared" si="1"/>
        <v>6</v>
      </c>
      <c r="AN6" s="534">
        <f t="shared" si="2"/>
        <v>10</v>
      </c>
      <c r="AO6" s="158" t="s">
        <v>631</v>
      </c>
      <c r="AP6" s="120" t="s">
        <v>217</v>
      </c>
      <c r="AQ6" s="117" t="s">
        <v>24</v>
      </c>
      <c r="AR6" s="117" t="s">
        <v>8</v>
      </c>
      <c r="AS6" s="117" t="s">
        <v>25</v>
      </c>
      <c r="AT6" s="117" t="s">
        <v>26</v>
      </c>
      <c r="AU6" s="140"/>
      <c r="AV6" s="116">
        <v>6</v>
      </c>
      <c r="AW6" s="117" t="s">
        <v>28</v>
      </c>
      <c r="AX6" s="118"/>
      <c r="AY6" s="118">
        <f t="shared" si="3"/>
        <v>2.6315789473684209E-2</v>
      </c>
      <c r="AZ6" s="210"/>
      <c r="BA6" s="210">
        <v>1.5</v>
      </c>
    </row>
    <row r="7" spans="1:54" ht="18" customHeight="1">
      <c r="A7" s="536" t="s">
        <v>593</v>
      </c>
      <c r="B7" s="77" t="s">
        <v>80</v>
      </c>
      <c r="C7" s="82">
        <v>340131</v>
      </c>
      <c r="D7" s="531"/>
      <c r="E7" s="532"/>
      <c r="F7" s="531"/>
      <c r="G7" s="532"/>
      <c r="H7" s="531"/>
      <c r="I7" s="532"/>
      <c r="J7" s="531">
        <v>4</v>
      </c>
      <c r="K7" s="532">
        <v>4</v>
      </c>
      <c r="L7" s="531">
        <v>5</v>
      </c>
      <c r="M7" s="532">
        <v>6</v>
      </c>
      <c r="N7" s="531"/>
      <c r="O7" s="532"/>
      <c r="P7" s="531"/>
      <c r="Q7" s="532"/>
      <c r="R7" s="531"/>
      <c r="S7" s="532"/>
      <c r="T7" s="531"/>
      <c r="U7" s="532"/>
      <c r="V7" s="531"/>
      <c r="W7" s="532"/>
      <c r="X7" s="531"/>
      <c r="Y7" s="532"/>
      <c r="Z7" s="531">
        <v>0</v>
      </c>
      <c r="AA7" s="532">
        <v>1</v>
      </c>
      <c r="AB7" s="531"/>
      <c r="AC7" s="532"/>
      <c r="AD7" s="531"/>
      <c r="AE7" s="532"/>
      <c r="AF7" s="531">
        <v>0</v>
      </c>
      <c r="AG7" s="532">
        <v>1</v>
      </c>
      <c r="AH7" s="531"/>
      <c r="AI7" s="532"/>
      <c r="AJ7" s="531"/>
      <c r="AK7" s="532"/>
      <c r="AL7" s="531">
        <f t="shared" si="0"/>
        <v>9</v>
      </c>
      <c r="AM7" s="532">
        <f t="shared" si="1"/>
        <v>12</v>
      </c>
      <c r="AN7" s="534">
        <f t="shared" si="2"/>
        <v>21</v>
      </c>
      <c r="AO7" s="158" t="s">
        <v>631</v>
      </c>
      <c r="AP7" s="120" t="s">
        <v>296</v>
      </c>
      <c r="AQ7" s="117" t="s">
        <v>24</v>
      </c>
      <c r="AR7" s="117" t="s">
        <v>8</v>
      </c>
      <c r="AS7" s="117" t="s">
        <v>25</v>
      </c>
      <c r="AT7" s="117" t="s">
        <v>26</v>
      </c>
      <c r="AU7" s="140"/>
      <c r="AV7" s="116">
        <v>6</v>
      </c>
      <c r="AW7" s="117" t="s">
        <v>28</v>
      </c>
      <c r="AX7" s="118"/>
      <c r="AY7" s="118">
        <f t="shared" si="3"/>
        <v>1.7543859649122806E-2</v>
      </c>
      <c r="AZ7" s="210"/>
      <c r="BA7" s="210">
        <v>1</v>
      </c>
    </row>
    <row r="8" spans="1:54" ht="18" customHeight="1">
      <c r="A8" s="536" t="s">
        <v>593</v>
      </c>
      <c r="B8" s="77" t="s">
        <v>3</v>
      </c>
      <c r="C8" s="82">
        <v>340061</v>
      </c>
      <c r="D8" s="531"/>
      <c r="E8" s="532"/>
      <c r="F8" s="531"/>
      <c r="G8" s="532"/>
      <c r="H8" s="531">
        <v>5</v>
      </c>
      <c r="I8" s="532">
        <v>6</v>
      </c>
      <c r="J8" s="531"/>
      <c r="K8" s="532"/>
      <c r="L8" s="531">
        <v>0</v>
      </c>
      <c r="M8" s="532">
        <v>1</v>
      </c>
      <c r="N8" s="531"/>
      <c r="O8" s="532"/>
      <c r="P8" s="531">
        <v>4</v>
      </c>
      <c r="Q8" s="532">
        <v>5</v>
      </c>
      <c r="R8" s="531"/>
      <c r="S8" s="532"/>
      <c r="T8" s="531">
        <v>16</v>
      </c>
      <c r="U8" s="532">
        <v>17</v>
      </c>
      <c r="V8" s="531"/>
      <c r="W8" s="532"/>
      <c r="X8" s="531">
        <v>3</v>
      </c>
      <c r="Y8" s="532">
        <v>3</v>
      </c>
      <c r="Z8" s="531">
        <v>2</v>
      </c>
      <c r="AA8" s="532">
        <v>3</v>
      </c>
      <c r="AB8" s="531">
        <v>2</v>
      </c>
      <c r="AC8" s="532">
        <v>2</v>
      </c>
      <c r="AD8" s="531"/>
      <c r="AE8" s="532"/>
      <c r="AF8" s="531"/>
      <c r="AG8" s="532"/>
      <c r="AH8" s="531"/>
      <c r="AI8" s="532"/>
      <c r="AJ8" s="531"/>
      <c r="AK8" s="532"/>
      <c r="AL8" s="531">
        <f t="shared" si="0"/>
        <v>32</v>
      </c>
      <c r="AM8" s="532">
        <f t="shared" si="1"/>
        <v>37</v>
      </c>
      <c r="AN8" s="534">
        <f t="shared" si="2"/>
        <v>69</v>
      </c>
      <c r="AO8" s="158" t="s">
        <v>629</v>
      </c>
      <c r="AP8" s="120" t="s">
        <v>300</v>
      </c>
      <c r="AQ8" s="117" t="s">
        <v>24</v>
      </c>
      <c r="AR8" s="117" t="s">
        <v>8</v>
      </c>
      <c r="AS8" s="117" t="s">
        <v>25</v>
      </c>
      <c r="AT8" s="117" t="s">
        <v>26</v>
      </c>
      <c r="AU8" s="140"/>
      <c r="AV8" s="116">
        <v>6</v>
      </c>
      <c r="AW8" s="117" t="s">
        <v>28</v>
      </c>
      <c r="AX8" s="118"/>
      <c r="AY8" s="118">
        <f t="shared" si="3"/>
        <v>0.2807017543859649</v>
      </c>
      <c r="AZ8" s="210"/>
      <c r="BA8" s="210">
        <v>16</v>
      </c>
    </row>
    <row r="9" spans="1:54" ht="18" customHeight="1">
      <c r="A9" s="536" t="s">
        <v>594</v>
      </c>
      <c r="B9" s="77" t="s">
        <v>70</v>
      </c>
      <c r="C9" s="82">
        <v>340611</v>
      </c>
      <c r="D9" s="531"/>
      <c r="E9" s="532"/>
      <c r="F9" s="531"/>
      <c r="G9" s="532"/>
      <c r="H9" s="531"/>
      <c r="I9" s="532"/>
      <c r="J9" s="531">
        <v>7</v>
      </c>
      <c r="K9" s="532"/>
      <c r="L9" s="531">
        <v>1</v>
      </c>
      <c r="M9" s="532"/>
      <c r="N9" s="531">
        <v>5</v>
      </c>
      <c r="O9" s="532"/>
      <c r="P9" s="531"/>
      <c r="Q9" s="532"/>
      <c r="R9" s="531"/>
      <c r="S9" s="532"/>
      <c r="T9" s="531"/>
      <c r="U9" s="532"/>
      <c r="V9" s="531"/>
      <c r="W9" s="532"/>
      <c r="X9" s="531"/>
      <c r="Y9" s="532"/>
      <c r="Z9" s="531"/>
      <c r="AA9" s="532"/>
      <c r="AB9" s="531">
        <v>1</v>
      </c>
      <c r="AC9" s="532"/>
      <c r="AD9" s="531"/>
      <c r="AE9" s="532"/>
      <c r="AF9" s="531"/>
      <c r="AG9" s="532"/>
      <c r="AH9" s="531"/>
      <c r="AI9" s="532"/>
      <c r="AJ9" s="531"/>
      <c r="AK9" s="532"/>
      <c r="AL9" s="170">
        <f t="shared" si="0"/>
        <v>14</v>
      </c>
      <c r="AM9" s="533">
        <f t="shared" si="1"/>
        <v>0</v>
      </c>
      <c r="AN9" s="535">
        <f t="shared" si="2"/>
        <v>14</v>
      </c>
      <c r="AO9" s="158" t="s">
        <v>632</v>
      </c>
      <c r="AP9" s="119" t="s">
        <v>375</v>
      </c>
      <c r="AQ9" s="117" t="s">
        <v>24</v>
      </c>
      <c r="AR9" s="117" t="s">
        <v>8</v>
      </c>
      <c r="AS9" s="117" t="s">
        <v>25</v>
      </c>
      <c r="AT9" s="117" t="s">
        <v>26</v>
      </c>
      <c r="AU9" s="140"/>
      <c r="AV9" s="116">
        <v>6</v>
      </c>
      <c r="AW9" s="117" t="s">
        <v>28</v>
      </c>
      <c r="AX9" s="118"/>
      <c r="AY9" s="118">
        <f t="shared" si="3"/>
        <v>5.2631578947368418E-2</v>
      </c>
      <c r="AZ9" s="210"/>
      <c r="BA9" s="210">
        <v>3</v>
      </c>
    </row>
    <row r="10" spans="1:54" ht="18" customHeight="1">
      <c r="A10" s="536" t="s">
        <v>594</v>
      </c>
      <c r="B10" s="77" t="s">
        <v>564</v>
      </c>
      <c r="C10" s="82">
        <v>210618</v>
      </c>
      <c r="D10" s="170"/>
      <c r="E10" s="533"/>
      <c r="F10" s="170"/>
      <c r="G10" s="533"/>
      <c r="H10" s="170"/>
      <c r="I10" s="533"/>
      <c r="J10" s="170"/>
      <c r="K10" s="533"/>
      <c r="L10" s="170"/>
      <c r="M10" s="533"/>
      <c r="N10" s="170"/>
      <c r="O10" s="533"/>
      <c r="P10" s="170"/>
      <c r="Q10" s="533">
        <v>5</v>
      </c>
      <c r="R10" s="170"/>
      <c r="S10" s="533"/>
      <c r="T10" s="170"/>
      <c r="U10" s="533">
        <v>5</v>
      </c>
      <c r="V10" s="170"/>
      <c r="W10" s="533"/>
      <c r="X10" s="170"/>
      <c r="Y10" s="533"/>
      <c r="Z10" s="170"/>
      <c r="AA10" s="533"/>
      <c r="AB10" s="170"/>
      <c r="AC10" s="533"/>
      <c r="AD10" s="170"/>
      <c r="AE10" s="533"/>
      <c r="AF10" s="170"/>
      <c r="AG10" s="533"/>
      <c r="AH10" s="170"/>
      <c r="AI10" s="533">
        <v>5</v>
      </c>
      <c r="AJ10" s="170"/>
      <c r="AK10" s="533"/>
      <c r="AL10" s="170">
        <f t="shared" ref="AL10" si="4">D10+F10+H10+J10+L10+N10+P10+R10+T10+V10+X10+Z10+AB10+AD10+AF10+AH10+AJ10</f>
        <v>0</v>
      </c>
      <c r="AM10" s="533">
        <f t="shared" ref="AM10" si="5">E10+G10+I10+K10+M10+O10+Q10+S10+U10+W10+Y10+AA10+AC10+AE10+AG10+AI10+AK10</f>
        <v>15</v>
      </c>
      <c r="AN10" s="535">
        <f t="shared" ref="AN10" si="6">SUM(D10:AK10)</f>
        <v>15</v>
      </c>
      <c r="AO10" s="158" t="s">
        <v>633</v>
      </c>
      <c r="AP10" s="119" t="s">
        <v>391</v>
      </c>
      <c r="AQ10" s="117" t="s">
        <v>24</v>
      </c>
      <c r="AR10" s="117" t="s">
        <v>8</v>
      </c>
      <c r="AS10" s="117" t="s">
        <v>25</v>
      </c>
      <c r="AT10" s="117" t="s">
        <v>26</v>
      </c>
      <c r="AU10" s="140"/>
      <c r="AV10" s="116">
        <v>6</v>
      </c>
      <c r="AW10" s="117" t="s">
        <v>28</v>
      </c>
      <c r="AX10" s="118"/>
      <c r="AY10" s="118">
        <f t="shared" si="3"/>
        <v>0.12280701754385964</v>
      </c>
      <c r="AZ10" s="210"/>
      <c r="BA10" s="210">
        <v>7</v>
      </c>
    </row>
    <row r="11" spans="1:54" ht="18" customHeight="1">
      <c r="A11" s="67" t="s">
        <v>30</v>
      </c>
      <c r="B11" s="77" t="s">
        <v>9</v>
      </c>
      <c r="C11" s="82" t="s">
        <v>29</v>
      </c>
      <c r="D11" s="97"/>
      <c r="E11" s="98"/>
      <c r="F11" s="97"/>
      <c r="G11" s="98"/>
      <c r="H11" s="97">
        <v>4</v>
      </c>
      <c r="I11" s="98"/>
      <c r="J11" s="97">
        <v>2</v>
      </c>
      <c r="K11" s="98"/>
      <c r="L11" s="97">
        <v>2</v>
      </c>
      <c r="M11" s="98"/>
      <c r="N11" s="97">
        <v>2</v>
      </c>
      <c r="O11" s="98"/>
      <c r="P11" s="97"/>
      <c r="Q11" s="98"/>
      <c r="R11" s="97"/>
      <c r="S11" s="98"/>
      <c r="T11" s="97">
        <v>10</v>
      </c>
      <c r="U11" s="98">
        <v>5</v>
      </c>
      <c r="V11" s="97"/>
      <c r="W11" s="98"/>
      <c r="X11" s="97"/>
      <c r="Y11" s="98"/>
      <c r="Z11" s="97"/>
      <c r="AA11" s="98">
        <v>3</v>
      </c>
      <c r="AB11" s="97"/>
      <c r="AC11" s="98"/>
      <c r="AD11" s="97"/>
      <c r="AE11" s="98">
        <v>1</v>
      </c>
      <c r="AF11" s="97"/>
      <c r="AG11" s="98"/>
      <c r="AH11" s="97"/>
      <c r="AI11" s="98">
        <v>1</v>
      </c>
      <c r="AJ11" s="97"/>
      <c r="AK11" s="98"/>
      <c r="AL11" s="97">
        <f t="shared" si="0"/>
        <v>20</v>
      </c>
      <c r="AM11" s="98">
        <f t="shared" si="1"/>
        <v>10</v>
      </c>
      <c r="AN11" s="99">
        <f t="shared" si="2"/>
        <v>30</v>
      </c>
      <c r="AO11" s="158" t="s">
        <v>634</v>
      </c>
      <c r="AP11" s="120" t="s">
        <v>541</v>
      </c>
      <c r="AQ11" s="117" t="s">
        <v>24</v>
      </c>
      <c r="AR11" s="117" t="s">
        <v>8</v>
      </c>
      <c r="AS11" s="117" t="s">
        <v>25</v>
      </c>
      <c r="AT11" s="117" t="s">
        <v>26</v>
      </c>
      <c r="AU11" s="140"/>
      <c r="AV11" s="116">
        <v>6</v>
      </c>
      <c r="AW11" s="117" t="s">
        <v>28</v>
      </c>
      <c r="AX11" s="118"/>
      <c r="AY11" s="118">
        <f t="shared" si="3"/>
        <v>0.10526315789473684</v>
      </c>
      <c r="AZ11" s="210"/>
      <c r="BA11" s="210">
        <v>6</v>
      </c>
    </row>
    <row r="12" spans="1:54" ht="18" customHeight="1">
      <c r="A12" s="67" t="s">
        <v>30</v>
      </c>
      <c r="B12" s="77" t="s">
        <v>75</v>
      </c>
      <c r="C12" s="82" t="s">
        <v>29</v>
      </c>
      <c r="D12" s="79"/>
      <c r="E12" s="78"/>
      <c r="F12" s="79"/>
      <c r="G12" s="78"/>
      <c r="H12" s="79"/>
      <c r="I12" s="78"/>
      <c r="J12" s="79"/>
      <c r="K12" s="78"/>
      <c r="L12" s="79">
        <v>5</v>
      </c>
      <c r="M12" s="78"/>
      <c r="N12" s="79"/>
      <c r="O12" s="78"/>
      <c r="P12" s="79"/>
      <c r="Q12" s="78"/>
      <c r="R12" s="79"/>
      <c r="S12" s="78"/>
      <c r="T12" s="79"/>
      <c r="U12" s="78"/>
      <c r="V12" s="79"/>
      <c r="W12" s="78"/>
      <c r="X12" s="79"/>
      <c r="Y12" s="78"/>
      <c r="Z12" s="79"/>
      <c r="AA12" s="78"/>
      <c r="AB12" s="79"/>
      <c r="AC12" s="78"/>
      <c r="AD12" s="79"/>
      <c r="AE12" s="78"/>
      <c r="AF12" s="79"/>
      <c r="AG12" s="78"/>
      <c r="AH12" s="79"/>
      <c r="AI12" s="78"/>
      <c r="AJ12" s="79"/>
      <c r="AK12" s="78"/>
      <c r="AL12" s="79">
        <f t="shared" si="0"/>
        <v>5</v>
      </c>
      <c r="AM12" s="78">
        <f t="shared" si="1"/>
        <v>0</v>
      </c>
      <c r="AN12" s="80">
        <f t="shared" si="2"/>
        <v>5</v>
      </c>
      <c r="AO12" s="158" t="s">
        <v>635</v>
      </c>
      <c r="AP12" s="120" t="s">
        <v>563</v>
      </c>
      <c r="AQ12" s="117" t="s">
        <v>24</v>
      </c>
      <c r="AR12" s="117" t="s">
        <v>8</v>
      </c>
      <c r="AS12" s="117" t="s">
        <v>25</v>
      </c>
      <c r="AT12" s="117" t="s">
        <v>26</v>
      </c>
      <c r="AU12" s="140"/>
      <c r="AV12" s="116">
        <v>6</v>
      </c>
      <c r="AW12" s="117" t="s">
        <v>28</v>
      </c>
      <c r="AX12" s="118"/>
      <c r="AY12" s="118">
        <f t="shared" si="3"/>
        <v>0.21052631578947367</v>
      </c>
      <c r="AZ12" s="210"/>
      <c r="BA12" s="210">
        <v>12</v>
      </c>
    </row>
    <row r="13" spans="1:54" ht="18" customHeight="1">
      <c r="A13" s="67" t="s">
        <v>30</v>
      </c>
      <c r="B13" s="77" t="s">
        <v>34</v>
      </c>
      <c r="C13" s="82" t="s">
        <v>29</v>
      </c>
      <c r="D13" s="79"/>
      <c r="E13" s="78"/>
      <c r="F13" s="79">
        <v>1</v>
      </c>
      <c r="G13" s="78">
        <v>2</v>
      </c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78"/>
      <c r="T13" s="79"/>
      <c r="U13" s="78"/>
      <c r="V13" s="79">
        <v>1</v>
      </c>
      <c r="W13" s="78">
        <v>1</v>
      </c>
      <c r="X13" s="79"/>
      <c r="Y13" s="78"/>
      <c r="Z13" s="79"/>
      <c r="AA13" s="78"/>
      <c r="AB13" s="79"/>
      <c r="AC13" s="78"/>
      <c r="AD13" s="79">
        <v>3</v>
      </c>
      <c r="AE13" s="78">
        <v>2</v>
      </c>
      <c r="AF13" s="79"/>
      <c r="AG13" s="78"/>
      <c r="AH13" s="79"/>
      <c r="AI13" s="78"/>
      <c r="AJ13" s="79"/>
      <c r="AK13" s="78"/>
      <c r="AL13" s="79">
        <f t="shared" si="0"/>
        <v>5</v>
      </c>
      <c r="AM13" s="78">
        <f t="shared" si="1"/>
        <v>5</v>
      </c>
      <c r="AN13" s="80">
        <f t="shared" si="2"/>
        <v>10</v>
      </c>
      <c r="AO13" s="158" t="s">
        <v>636</v>
      </c>
      <c r="AP13" s="195"/>
      <c r="AQ13" s="195"/>
      <c r="AR13" s="195"/>
      <c r="AS13" s="195"/>
      <c r="AT13" s="195"/>
      <c r="AU13" s="195"/>
      <c r="AV13" s="195"/>
      <c r="AW13" s="195"/>
      <c r="AX13" s="196"/>
      <c r="AY13" s="196">
        <f>SUM(AY4:AY12)</f>
        <v>0.99999999999999989</v>
      </c>
      <c r="AZ13" s="302"/>
      <c r="BA13" s="302">
        <f>SUM(BA4:BA12)</f>
        <v>57</v>
      </c>
    </row>
    <row r="14" spans="1:54" ht="18" customHeight="1">
      <c r="A14" s="67" t="s">
        <v>30</v>
      </c>
      <c r="B14" s="77" t="s">
        <v>80</v>
      </c>
      <c r="C14" s="82" t="s">
        <v>29</v>
      </c>
      <c r="D14" s="79"/>
      <c r="E14" s="78"/>
      <c r="F14" s="79"/>
      <c r="G14" s="78"/>
      <c r="H14" s="79"/>
      <c r="I14" s="78"/>
      <c r="J14" s="79">
        <v>2</v>
      </c>
      <c r="K14" s="78">
        <v>2</v>
      </c>
      <c r="L14" s="79">
        <v>1</v>
      </c>
      <c r="M14" s="78">
        <v>1</v>
      </c>
      <c r="N14" s="79">
        <v>2</v>
      </c>
      <c r="O14" s="78">
        <v>2</v>
      </c>
      <c r="P14" s="79"/>
      <c r="Q14" s="78"/>
      <c r="R14" s="79"/>
      <c r="S14" s="78"/>
      <c r="T14" s="79"/>
      <c r="U14" s="78"/>
      <c r="V14" s="79"/>
      <c r="W14" s="78"/>
      <c r="X14" s="79"/>
      <c r="Y14" s="78"/>
      <c r="Z14" s="79"/>
      <c r="AA14" s="78"/>
      <c r="AB14" s="79"/>
      <c r="AC14" s="78"/>
      <c r="AD14" s="79"/>
      <c r="AE14" s="78"/>
      <c r="AF14" s="79"/>
      <c r="AG14" s="78"/>
      <c r="AH14" s="79"/>
      <c r="AI14" s="78"/>
      <c r="AJ14" s="79"/>
      <c r="AK14" s="78"/>
      <c r="AL14" s="79">
        <f t="shared" si="0"/>
        <v>5</v>
      </c>
      <c r="AM14" s="78">
        <f t="shared" si="1"/>
        <v>5</v>
      </c>
      <c r="AN14" s="80">
        <f t="shared" si="2"/>
        <v>10</v>
      </c>
      <c r="AO14" s="158" t="s">
        <v>636</v>
      </c>
      <c r="AP14" s="197"/>
      <c r="AQ14" s="197"/>
      <c r="AR14" s="197"/>
      <c r="AS14" s="197"/>
      <c r="AT14" s="197"/>
      <c r="AU14" s="197"/>
      <c r="AV14" s="197"/>
      <c r="AW14" s="197"/>
      <c r="AX14" s="198"/>
      <c r="AY14" s="199"/>
      <c r="AZ14" s="198"/>
      <c r="BA14" s="198"/>
    </row>
    <row r="15" spans="1:54" ht="18" customHeight="1">
      <c r="A15" s="67" t="s">
        <v>30</v>
      </c>
      <c r="B15" s="77" t="s">
        <v>3</v>
      </c>
      <c r="C15" s="82" t="s">
        <v>29</v>
      </c>
      <c r="D15" s="79"/>
      <c r="E15" s="78"/>
      <c r="F15" s="79"/>
      <c r="G15" s="78"/>
      <c r="H15" s="79">
        <v>5</v>
      </c>
      <c r="I15" s="78">
        <v>3</v>
      </c>
      <c r="J15" s="79"/>
      <c r="K15" s="78">
        <v>2</v>
      </c>
      <c r="L15" s="79"/>
      <c r="M15" s="78"/>
      <c r="N15" s="79">
        <v>3</v>
      </c>
      <c r="O15" s="78">
        <v>1</v>
      </c>
      <c r="P15" s="79"/>
      <c r="Q15" s="78">
        <v>5</v>
      </c>
      <c r="R15" s="79"/>
      <c r="S15" s="78"/>
      <c r="T15" s="79">
        <v>5</v>
      </c>
      <c r="U15" s="78">
        <v>4</v>
      </c>
      <c r="V15" s="79"/>
      <c r="W15" s="78"/>
      <c r="X15" s="79">
        <v>5</v>
      </c>
      <c r="Y15" s="78">
        <v>3</v>
      </c>
      <c r="Z15" s="79">
        <v>1</v>
      </c>
      <c r="AA15" s="78">
        <v>1</v>
      </c>
      <c r="AB15" s="79"/>
      <c r="AC15" s="78"/>
      <c r="AD15" s="79"/>
      <c r="AE15" s="78">
        <v>1</v>
      </c>
      <c r="AF15" s="79"/>
      <c r="AG15" s="78"/>
      <c r="AH15" s="79">
        <v>1</v>
      </c>
      <c r="AI15" s="78"/>
      <c r="AJ15" s="79"/>
      <c r="AK15" s="78"/>
      <c r="AL15" s="79">
        <f t="shared" si="0"/>
        <v>20</v>
      </c>
      <c r="AM15" s="78">
        <f t="shared" si="1"/>
        <v>20</v>
      </c>
      <c r="AN15" s="80">
        <f t="shared" si="2"/>
        <v>40</v>
      </c>
      <c r="AO15" s="158" t="s">
        <v>637</v>
      </c>
      <c r="AP15" s="197"/>
      <c r="AQ15" s="197"/>
      <c r="AR15" s="197"/>
      <c r="AS15" s="197"/>
      <c r="AT15" s="197"/>
      <c r="AU15" s="197"/>
      <c r="AV15" s="197"/>
      <c r="AW15" s="197"/>
      <c r="AX15" s="199"/>
      <c r="AY15" s="198"/>
      <c r="AZ15" s="198"/>
      <c r="BA15" s="198"/>
    </row>
    <row r="16" spans="1:54" ht="18" customHeight="1">
      <c r="A16" s="67" t="s">
        <v>30</v>
      </c>
      <c r="B16" s="77" t="s">
        <v>70</v>
      </c>
      <c r="C16" s="82" t="s">
        <v>29</v>
      </c>
      <c r="D16" s="79"/>
      <c r="E16" s="78"/>
      <c r="F16" s="79"/>
      <c r="G16" s="78"/>
      <c r="H16" s="79"/>
      <c r="I16" s="78"/>
      <c r="J16" s="79"/>
      <c r="K16" s="78"/>
      <c r="L16" s="79"/>
      <c r="M16" s="78">
        <v>3</v>
      </c>
      <c r="N16" s="79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78"/>
      <c r="Z16" s="79"/>
      <c r="AA16" s="78"/>
      <c r="AB16" s="79"/>
      <c r="AC16" s="78"/>
      <c r="AD16" s="79"/>
      <c r="AE16" s="78">
        <v>2</v>
      </c>
      <c r="AF16" s="79"/>
      <c r="AG16" s="78"/>
      <c r="AH16" s="79"/>
      <c r="AI16" s="78"/>
      <c r="AJ16" s="79"/>
      <c r="AK16" s="78"/>
      <c r="AL16" s="79">
        <f t="shared" si="0"/>
        <v>0</v>
      </c>
      <c r="AM16" s="78">
        <f t="shared" si="1"/>
        <v>5</v>
      </c>
      <c r="AN16" s="80">
        <f t="shared" si="2"/>
        <v>5</v>
      </c>
      <c r="AO16" s="158" t="s">
        <v>633</v>
      </c>
      <c r="AP16" s="197"/>
      <c r="AQ16" s="197"/>
      <c r="AR16" s="197"/>
      <c r="AS16" s="197"/>
      <c r="AT16" s="197"/>
      <c r="AU16" s="197"/>
      <c r="AV16" s="197"/>
      <c r="AW16" s="197"/>
      <c r="AX16" s="198"/>
      <c r="AY16" s="199"/>
      <c r="AZ16" s="198"/>
      <c r="BA16" s="198"/>
    </row>
    <row r="17" spans="1:54" ht="18" customHeight="1">
      <c r="A17" s="67" t="s">
        <v>30</v>
      </c>
      <c r="B17" s="77" t="s">
        <v>564</v>
      </c>
      <c r="C17" s="171" t="s">
        <v>640</v>
      </c>
      <c r="D17" s="156"/>
      <c r="E17" s="157"/>
      <c r="F17" s="156"/>
      <c r="G17" s="157"/>
      <c r="H17" s="156"/>
      <c r="I17" s="157"/>
      <c r="J17" s="156"/>
      <c r="K17" s="157"/>
      <c r="L17" s="156"/>
      <c r="M17" s="157"/>
      <c r="N17" s="156"/>
      <c r="O17" s="157"/>
      <c r="P17" s="156"/>
      <c r="Q17" s="157"/>
      <c r="R17" s="156"/>
      <c r="S17" s="157"/>
      <c r="T17" s="156"/>
      <c r="U17" s="157"/>
      <c r="V17" s="156"/>
      <c r="W17" s="157"/>
      <c r="X17" s="156"/>
      <c r="Y17" s="157"/>
      <c r="Z17" s="156"/>
      <c r="AA17" s="157"/>
      <c r="AB17" s="156"/>
      <c r="AC17" s="157"/>
      <c r="AD17" s="156"/>
      <c r="AE17" s="157"/>
      <c r="AF17" s="156"/>
      <c r="AG17" s="157"/>
      <c r="AH17" s="156"/>
      <c r="AI17" s="157"/>
      <c r="AJ17" s="156"/>
      <c r="AK17" s="157"/>
      <c r="AL17" s="79">
        <f t="shared" ref="AL17" si="7">D17+F17+H17+J17+L17+N17+P17+R17+T17+V17+X17+Z17+AB17+AD17+AF17+AH17+AJ17</f>
        <v>0</v>
      </c>
      <c r="AM17" s="78">
        <f t="shared" ref="AM17" si="8">E17+G17+I17+K17+M17+O17+Q17+S17+U17+W17+Y17+AA17+AC17+AE17+AG17+AI17+AK17</f>
        <v>0</v>
      </c>
      <c r="AN17" s="80">
        <f t="shared" ref="AN17" si="9">SUM(D17:AK17)</f>
        <v>0</v>
      </c>
      <c r="AO17" s="56">
        <v>0</v>
      </c>
      <c r="AP17" s="197"/>
      <c r="AQ17" s="197"/>
      <c r="AR17" s="197"/>
      <c r="AS17" s="197"/>
      <c r="AT17" s="197"/>
      <c r="AU17" s="197"/>
      <c r="AV17" s="197"/>
      <c r="AW17" s="197"/>
      <c r="AX17" s="199"/>
      <c r="AY17" s="198"/>
      <c r="AZ17" s="198"/>
      <c r="BA17" s="198"/>
    </row>
    <row r="18" spans="1:54" ht="18" customHeight="1">
      <c r="A18" s="67"/>
      <c r="B18" s="77" t="s">
        <v>548</v>
      </c>
      <c r="C18" s="162" t="s">
        <v>29</v>
      </c>
      <c r="D18" s="163">
        <f t="shared" ref="D18:AK18" si="10">SUM(D11:D17)</f>
        <v>0</v>
      </c>
      <c r="E18" s="164">
        <f t="shared" si="10"/>
        <v>0</v>
      </c>
      <c r="F18" s="163">
        <f t="shared" si="10"/>
        <v>1</v>
      </c>
      <c r="G18" s="164">
        <f t="shared" si="10"/>
        <v>2</v>
      </c>
      <c r="H18" s="163">
        <f t="shared" si="10"/>
        <v>9</v>
      </c>
      <c r="I18" s="164">
        <f t="shared" si="10"/>
        <v>3</v>
      </c>
      <c r="J18" s="163">
        <f t="shared" si="10"/>
        <v>4</v>
      </c>
      <c r="K18" s="164">
        <f t="shared" si="10"/>
        <v>4</v>
      </c>
      <c r="L18" s="163">
        <f t="shared" si="10"/>
        <v>8</v>
      </c>
      <c r="M18" s="164">
        <f t="shared" si="10"/>
        <v>4</v>
      </c>
      <c r="N18" s="163">
        <f t="shared" si="10"/>
        <v>7</v>
      </c>
      <c r="O18" s="164">
        <f t="shared" si="10"/>
        <v>3</v>
      </c>
      <c r="P18" s="163">
        <f t="shared" si="10"/>
        <v>0</v>
      </c>
      <c r="Q18" s="164">
        <f t="shared" si="10"/>
        <v>5</v>
      </c>
      <c r="R18" s="163">
        <f t="shared" si="10"/>
        <v>0</v>
      </c>
      <c r="S18" s="164">
        <f t="shared" si="10"/>
        <v>0</v>
      </c>
      <c r="T18" s="163">
        <f t="shared" si="10"/>
        <v>15</v>
      </c>
      <c r="U18" s="164">
        <f t="shared" si="10"/>
        <v>9</v>
      </c>
      <c r="V18" s="163">
        <f t="shared" si="10"/>
        <v>1</v>
      </c>
      <c r="W18" s="164">
        <f t="shared" si="10"/>
        <v>1</v>
      </c>
      <c r="X18" s="163">
        <f t="shared" si="10"/>
        <v>5</v>
      </c>
      <c r="Y18" s="164">
        <f t="shared" si="10"/>
        <v>3</v>
      </c>
      <c r="Z18" s="163">
        <f t="shared" si="10"/>
        <v>1</v>
      </c>
      <c r="AA18" s="164">
        <f t="shared" si="10"/>
        <v>4</v>
      </c>
      <c r="AB18" s="163">
        <f t="shared" si="10"/>
        <v>0</v>
      </c>
      <c r="AC18" s="164">
        <f t="shared" si="10"/>
        <v>0</v>
      </c>
      <c r="AD18" s="163">
        <f t="shared" si="10"/>
        <v>3</v>
      </c>
      <c r="AE18" s="164">
        <f t="shared" si="10"/>
        <v>6</v>
      </c>
      <c r="AF18" s="163">
        <f t="shared" si="10"/>
        <v>0</v>
      </c>
      <c r="AG18" s="164">
        <f t="shared" si="10"/>
        <v>0</v>
      </c>
      <c r="AH18" s="163">
        <f t="shared" si="10"/>
        <v>1</v>
      </c>
      <c r="AI18" s="164">
        <f t="shared" si="10"/>
        <v>1</v>
      </c>
      <c r="AJ18" s="163">
        <f t="shared" si="10"/>
        <v>0</v>
      </c>
      <c r="AK18" s="164">
        <f t="shared" si="10"/>
        <v>0</v>
      </c>
      <c r="AL18" s="163">
        <f t="shared" si="0"/>
        <v>55</v>
      </c>
      <c r="AM18" s="164">
        <f t="shared" si="1"/>
        <v>45</v>
      </c>
      <c r="AN18" s="165">
        <f t="shared" si="2"/>
        <v>100</v>
      </c>
      <c r="AX18" s="144"/>
      <c r="AY18" s="144"/>
      <c r="AZ18" s="145"/>
      <c r="BA18" s="145"/>
    </row>
    <row r="19" spans="1:54" ht="18" customHeight="1">
      <c r="A19" s="67"/>
      <c r="B19" s="83" t="s">
        <v>548</v>
      </c>
      <c r="C19" s="166" t="s">
        <v>593</v>
      </c>
      <c r="D19" s="167">
        <f t="shared" ref="D19:AK19" si="11">SUM(D4:D8)</f>
        <v>0</v>
      </c>
      <c r="E19" s="168">
        <f t="shared" si="11"/>
        <v>0</v>
      </c>
      <c r="F19" s="167">
        <f t="shared" si="11"/>
        <v>3</v>
      </c>
      <c r="G19" s="168">
        <f t="shared" si="11"/>
        <v>3</v>
      </c>
      <c r="H19" s="167">
        <f t="shared" si="11"/>
        <v>8</v>
      </c>
      <c r="I19" s="168">
        <f t="shared" si="11"/>
        <v>10</v>
      </c>
      <c r="J19" s="167">
        <f t="shared" si="11"/>
        <v>5</v>
      </c>
      <c r="K19" s="168">
        <f t="shared" si="11"/>
        <v>5</v>
      </c>
      <c r="L19" s="167">
        <f t="shared" si="11"/>
        <v>13</v>
      </c>
      <c r="M19" s="168">
        <f t="shared" si="11"/>
        <v>15</v>
      </c>
      <c r="N19" s="167">
        <f t="shared" si="11"/>
        <v>1</v>
      </c>
      <c r="O19" s="168">
        <f t="shared" si="11"/>
        <v>1</v>
      </c>
      <c r="P19" s="167">
        <f t="shared" si="11"/>
        <v>7</v>
      </c>
      <c r="Q19" s="168">
        <f t="shared" si="11"/>
        <v>8</v>
      </c>
      <c r="R19" s="167">
        <f t="shared" si="11"/>
        <v>0</v>
      </c>
      <c r="S19" s="168">
        <f t="shared" si="11"/>
        <v>0</v>
      </c>
      <c r="T19" s="167">
        <f t="shared" si="11"/>
        <v>32</v>
      </c>
      <c r="U19" s="168">
        <f t="shared" si="11"/>
        <v>33</v>
      </c>
      <c r="V19" s="167">
        <f t="shared" si="11"/>
        <v>1</v>
      </c>
      <c r="W19" s="168">
        <f t="shared" si="11"/>
        <v>1</v>
      </c>
      <c r="X19" s="167">
        <f t="shared" si="11"/>
        <v>3</v>
      </c>
      <c r="Y19" s="168">
        <f t="shared" si="11"/>
        <v>3</v>
      </c>
      <c r="Z19" s="167">
        <f t="shared" si="11"/>
        <v>2</v>
      </c>
      <c r="AA19" s="168">
        <f t="shared" si="11"/>
        <v>5</v>
      </c>
      <c r="AB19" s="167">
        <f t="shared" si="11"/>
        <v>2</v>
      </c>
      <c r="AC19" s="168">
        <f t="shared" si="11"/>
        <v>3</v>
      </c>
      <c r="AD19" s="167">
        <f t="shared" si="11"/>
        <v>0</v>
      </c>
      <c r="AE19" s="168">
        <f t="shared" si="11"/>
        <v>2</v>
      </c>
      <c r="AF19" s="167">
        <f t="shared" si="11"/>
        <v>0</v>
      </c>
      <c r="AG19" s="168">
        <f t="shared" si="11"/>
        <v>3</v>
      </c>
      <c r="AH19" s="167">
        <f t="shared" si="11"/>
        <v>0</v>
      </c>
      <c r="AI19" s="168">
        <f t="shared" si="11"/>
        <v>0</v>
      </c>
      <c r="AJ19" s="167">
        <f t="shared" si="11"/>
        <v>0</v>
      </c>
      <c r="AK19" s="168">
        <f t="shared" si="11"/>
        <v>0</v>
      </c>
      <c r="AL19" s="167">
        <f t="shared" si="0"/>
        <v>77</v>
      </c>
      <c r="AM19" s="168">
        <f t="shared" si="1"/>
        <v>92</v>
      </c>
      <c r="AN19" s="169">
        <f t="shared" si="2"/>
        <v>169</v>
      </c>
      <c r="AO19" s="24" t="s">
        <v>696</v>
      </c>
      <c r="AX19" s="144"/>
      <c r="AY19" s="144"/>
      <c r="AZ19" s="145"/>
      <c r="BA19" s="145"/>
      <c r="BB19" s="145"/>
    </row>
    <row r="20" spans="1:54" ht="18" customHeight="1">
      <c r="A20" s="147"/>
      <c r="B20" s="268" t="s">
        <v>694</v>
      </c>
      <c r="C20" s="166" t="s">
        <v>594</v>
      </c>
      <c r="D20" s="269">
        <f t="shared" ref="D20:AK20" si="12">D9+D10</f>
        <v>0</v>
      </c>
      <c r="E20" s="270">
        <f t="shared" si="12"/>
        <v>0</v>
      </c>
      <c r="F20" s="269">
        <f t="shared" si="12"/>
        <v>0</v>
      </c>
      <c r="G20" s="270">
        <f t="shared" si="12"/>
        <v>0</v>
      </c>
      <c r="H20" s="269">
        <f t="shared" si="12"/>
        <v>0</v>
      </c>
      <c r="I20" s="270">
        <f t="shared" si="12"/>
        <v>0</v>
      </c>
      <c r="J20" s="269">
        <f t="shared" si="12"/>
        <v>7</v>
      </c>
      <c r="K20" s="270">
        <f t="shared" si="12"/>
        <v>0</v>
      </c>
      <c r="L20" s="269">
        <f t="shared" si="12"/>
        <v>1</v>
      </c>
      <c r="M20" s="270">
        <f t="shared" si="12"/>
        <v>0</v>
      </c>
      <c r="N20" s="269">
        <f t="shared" si="12"/>
        <v>5</v>
      </c>
      <c r="O20" s="270">
        <f t="shared" si="12"/>
        <v>0</v>
      </c>
      <c r="P20" s="269">
        <f t="shared" si="12"/>
        <v>0</v>
      </c>
      <c r="Q20" s="270">
        <f t="shared" si="12"/>
        <v>5</v>
      </c>
      <c r="R20" s="269">
        <f t="shared" si="12"/>
        <v>0</v>
      </c>
      <c r="S20" s="270">
        <f t="shared" si="12"/>
        <v>0</v>
      </c>
      <c r="T20" s="269">
        <f t="shared" si="12"/>
        <v>0</v>
      </c>
      <c r="U20" s="270">
        <f t="shared" si="12"/>
        <v>5</v>
      </c>
      <c r="V20" s="269">
        <f t="shared" si="12"/>
        <v>0</v>
      </c>
      <c r="W20" s="270">
        <f t="shared" si="12"/>
        <v>0</v>
      </c>
      <c r="X20" s="269">
        <f t="shared" si="12"/>
        <v>0</v>
      </c>
      <c r="Y20" s="270">
        <f t="shared" si="12"/>
        <v>0</v>
      </c>
      <c r="Z20" s="269">
        <f t="shared" si="12"/>
        <v>0</v>
      </c>
      <c r="AA20" s="270">
        <f t="shared" si="12"/>
        <v>0</v>
      </c>
      <c r="AB20" s="269">
        <f t="shared" si="12"/>
        <v>1</v>
      </c>
      <c r="AC20" s="270">
        <f t="shared" si="12"/>
        <v>0</v>
      </c>
      <c r="AD20" s="269">
        <f t="shared" si="12"/>
        <v>0</v>
      </c>
      <c r="AE20" s="270">
        <f t="shared" si="12"/>
        <v>0</v>
      </c>
      <c r="AF20" s="269">
        <f t="shared" si="12"/>
        <v>0</v>
      </c>
      <c r="AG20" s="270">
        <f t="shared" si="12"/>
        <v>0</v>
      </c>
      <c r="AH20" s="269">
        <f t="shared" si="12"/>
        <v>0</v>
      </c>
      <c r="AI20" s="270">
        <f t="shared" si="12"/>
        <v>5</v>
      </c>
      <c r="AJ20" s="269">
        <f t="shared" si="12"/>
        <v>0</v>
      </c>
      <c r="AK20" s="270">
        <f t="shared" si="12"/>
        <v>0</v>
      </c>
      <c r="AL20" s="167">
        <f t="shared" ref="AL20" si="13">D20+F20+H20+J20+L20+N20+P20+R20+T20+V20+X20+Z20+AB20+AD20+AF20+AH20+AJ20</f>
        <v>14</v>
      </c>
      <c r="AM20" s="168">
        <f t="shared" ref="AM20" si="14">E20+G20+I20+K20+M20+O20+Q20+S20+U20+W20+Y20+AA20+AC20+AE20+AG20+AI20+AK20</f>
        <v>15</v>
      </c>
      <c r="AN20" s="169">
        <f t="shared" si="2"/>
        <v>29</v>
      </c>
      <c r="AO20" s="24" t="s">
        <v>697</v>
      </c>
      <c r="BB20" s="145"/>
    </row>
    <row r="21" spans="1:54" ht="18" customHeight="1">
      <c r="C21" s="81"/>
      <c r="D21" s="801">
        <f>D19+E19+D20+E20</f>
        <v>0</v>
      </c>
      <c r="E21" s="802"/>
      <c r="F21" s="801">
        <f t="shared" ref="F21" si="15">F19+G19+F20+G20</f>
        <v>6</v>
      </c>
      <c r="G21" s="802"/>
      <c r="H21" s="801">
        <f t="shared" ref="H21" si="16">H19+I19+H20+I20</f>
        <v>18</v>
      </c>
      <c r="I21" s="802"/>
      <c r="J21" s="801">
        <f t="shared" ref="J21" si="17">J19+K19+J20+K20</f>
        <v>17</v>
      </c>
      <c r="K21" s="802"/>
      <c r="L21" s="801">
        <f t="shared" ref="L21" si="18">L19+M19+L20+M20</f>
        <v>29</v>
      </c>
      <c r="M21" s="802"/>
      <c r="N21" s="801">
        <f t="shared" ref="N21" si="19">N19+O19+N20+O20</f>
        <v>7</v>
      </c>
      <c r="O21" s="802"/>
      <c r="P21" s="801">
        <f t="shared" ref="P21" si="20">P19+Q19+P20+Q20</f>
        <v>20</v>
      </c>
      <c r="Q21" s="802"/>
      <c r="R21" s="801">
        <f t="shared" ref="R21" si="21">R19+S19+R20+S20</f>
        <v>0</v>
      </c>
      <c r="S21" s="802"/>
      <c r="T21" s="801">
        <f t="shared" ref="T21" si="22">T19+U19+T20+U20</f>
        <v>70</v>
      </c>
      <c r="U21" s="802"/>
      <c r="V21" s="801">
        <f t="shared" ref="V21" si="23">V19+W19+V20+W20</f>
        <v>2</v>
      </c>
      <c r="W21" s="802"/>
      <c r="X21" s="801">
        <f t="shared" ref="X21" si="24">X19+Y19+X20+Y20</f>
        <v>6</v>
      </c>
      <c r="Y21" s="802"/>
      <c r="Z21" s="801">
        <f t="shared" ref="Z21" si="25">Z19+AA19+Z20+AA20</f>
        <v>7</v>
      </c>
      <c r="AA21" s="802"/>
      <c r="AB21" s="801">
        <f t="shared" ref="AB21" si="26">AB19+AC19+AB20+AC20</f>
        <v>6</v>
      </c>
      <c r="AC21" s="802"/>
      <c r="AD21" s="801">
        <f t="shared" ref="AD21" si="27">AD19+AE19+AD20+AE20</f>
        <v>2</v>
      </c>
      <c r="AE21" s="802"/>
      <c r="AF21" s="801">
        <f t="shared" ref="AF21" si="28">AF19+AG19+AF20+AG20</f>
        <v>3</v>
      </c>
      <c r="AG21" s="802"/>
      <c r="AH21" s="801">
        <f t="shared" ref="AH21" si="29">AH19+AI19+AH20+AI20</f>
        <v>5</v>
      </c>
      <c r="AI21" s="802"/>
      <c r="AJ21" s="84">
        <f>AJ19+AK19</f>
        <v>0</v>
      </c>
      <c r="AK21" s="85"/>
      <c r="AL21" s="84">
        <f>AL19+AL20</f>
        <v>91</v>
      </c>
      <c r="AM21" s="85">
        <f>AM19+AM20</f>
        <v>107</v>
      </c>
      <c r="AN21" s="37">
        <f>AN19+AN20</f>
        <v>198</v>
      </c>
      <c r="AO21" s="24" t="s">
        <v>695</v>
      </c>
    </row>
    <row r="22" spans="1:54">
      <c r="C22" s="81"/>
    </row>
    <row r="23" spans="1:54">
      <c r="A23" s="3" t="s">
        <v>698</v>
      </c>
      <c r="B23" s="273">
        <v>3</v>
      </c>
      <c r="C23" s="271" t="s">
        <v>696</v>
      </c>
      <c r="D23" s="791">
        <f>D19+E19</f>
        <v>0</v>
      </c>
      <c r="E23" s="791"/>
      <c r="F23" s="791">
        <f>F19+G19</f>
        <v>6</v>
      </c>
      <c r="G23" s="791"/>
      <c r="H23" s="791">
        <f>H19+I19</f>
        <v>18</v>
      </c>
      <c r="I23" s="791"/>
      <c r="J23" s="791">
        <f>J19+K19</f>
        <v>10</v>
      </c>
      <c r="K23" s="791"/>
      <c r="L23" s="791">
        <f>L19+M19</f>
        <v>28</v>
      </c>
      <c r="M23" s="791"/>
      <c r="N23" s="791">
        <f>N19+O19</f>
        <v>2</v>
      </c>
      <c r="O23" s="791"/>
      <c r="P23" s="791">
        <f>P19+Q19</f>
        <v>15</v>
      </c>
      <c r="Q23" s="791"/>
      <c r="R23" s="791">
        <f>R19+S19</f>
        <v>0</v>
      </c>
      <c r="S23" s="791"/>
      <c r="T23" s="791">
        <f>T19+U19</f>
        <v>65</v>
      </c>
      <c r="U23" s="791"/>
      <c r="V23" s="791">
        <f>V19+W19</f>
        <v>2</v>
      </c>
      <c r="W23" s="791"/>
      <c r="X23" s="791">
        <f>X19+Y19</f>
        <v>6</v>
      </c>
      <c r="Y23" s="791"/>
      <c r="Z23" s="791">
        <f>Z19+AA19</f>
        <v>7</v>
      </c>
      <c r="AA23" s="791"/>
      <c r="AB23" s="791">
        <f>AB19+AC19</f>
        <v>5</v>
      </c>
      <c r="AC23" s="791"/>
      <c r="AD23" s="791">
        <f>AD19+AE19</f>
        <v>2</v>
      </c>
      <c r="AE23" s="791"/>
      <c r="AF23" s="791">
        <f>AF19+AG19</f>
        <v>3</v>
      </c>
      <c r="AG23" s="791"/>
      <c r="AH23" s="791">
        <f>AH19+AI19</f>
        <v>0</v>
      </c>
      <c r="AI23" s="791"/>
      <c r="AJ23" s="791">
        <f>AJ19+AK19</f>
        <v>0</v>
      </c>
      <c r="AK23" s="791"/>
      <c r="AL23" s="791">
        <f>SUM(D23:AK23)</f>
        <v>169</v>
      </c>
      <c r="AM23" s="791"/>
    </row>
    <row r="24" spans="1:54">
      <c r="A24" s="3" t="s">
        <v>699</v>
      </c>
      <c r="B24" s="274">
        <v>3</v>
      </c>
      <c r="C24" s="271" t="s">
        <v>697</v>
      </c>
      <c r="D24" s="791">
        <f>D20+E20</f>
        <v>0</v>
      </c>
      <c r="E24" s="791"/>
      <c r="F24" s="791">
        <f>F20+G20</f>
        <v>0</v>
      </c>
      <c r="G24" s="791"/>
      <c r="H24" s="791">
        <f>H20+I20</f>
        <v>0</v>
      </c>
      <c r="I24" s="791"/>
      <c r="J24" s="791">
        <f>J20+K20</f>
        <v>7</v>
      </c>
      <c r="K24" s="791"/>
      <c r="L24" s="791">
        <f>L20+M20</f>
        <v>1</v>
      </c>
      <c r="M24" s="791"/>
      <c r="N24" s="791">
        <f>N20+O20</f>
        <v>5</v>
      </c>
      <c r="O24" s="791"/>
      <c r="P24" s="791">
        <f>P20+Q20</f>
        <v>5</v>
      </c>
      <c r="Q24" s="791"/>
      <c r="R24" s="791">
        <f>R20+S20</f>
        <v>0</v>
      </c>
      <c r="S24" s="791"/>
      <c r="T24" s="791">
        <f>T20+U20</f>
        <v>5</v>
      </c>
      <c r="U24" s="791"/>
      <c r="V24" s="791">
        <f>V20+W20</f>
        <v>0</v>
      </c>
      <c r="W24" s="791"/>
      <c r="X24" s="791">
        <f>X20+Y20</f>
        <v>0</v>
      </c>
      <c r="Y24" s="791"/>
      <c r="Z24" s="791">
        <f>Z20+AA20</f>
        <v>0</v>
      </c>
      <c r="AA24" s="791"/>
      <c r="AB24" s="791">
        <f>AB20+AC20</f>
        <v>1</v>
      </c>
      <c r="AC24" s="791"/>
      <c r="AD24" s="791">
        <f>AD20+AE20</f>
        <v>0</v>
      </c>
      <c r="AE24" s="791"/>
      <c r="AF24" s="791">
        <f>AF20+AG20</f>
        <v>0</v>
      </c>
      <c r="AG24" s="791"/>
      <c r="AH24" s="791">
        <f>AH20+AI20</f>
        <v>5</v>
      </c>
      <c r="AI24" s="791"/>
      <c r="AJ24" s="791">
        <f>AJ20+AK20</f>
        <v>0</v>
      </c>
      <c r="AK24" s="791"/>
      <c r="AL24" s="791">
        <f t="shared" ref="AL24:AL25" si="30">SUM(D24:AK24)</f>
        <v>29</v>
      </c>
      <c r="AM24" s="791"/>
    </row>
    <row r="25" spans="1:54">
      <c r="A25" s="3" t="s">
        <v>700</v>
      </c>
      <c r="B25" s="274">
        <v>0.5</v>
      </c>
      <c r="C25" s="271" t="s">
        <v>701</v>
      </c>
      <c r="D25" s="791">
        <f>D18+E18</f>
        <v>0</v>
      </c>
      <c r="E25" s="791"/>
      <c r="F25" s="791">
        <f t="shared" ref="F25" si="31">F18+G18</f>
        <v>3</v>
      </c>
      <c r="G25" s="791"/>
      <c r="H25" s="791">
        <f t="shared" ref="H25" si="32">H18+I18</f>
        <v>12</v>
      </c>
      <c r="I25" s="791"/>
      <c r="J25" s="791">
        <f t="shared" ref="J25" si="33">J18+K18</f>
        <v>8</v>
      </c>
      <c r="K25" s="791"/>
      <c r="L25" s="791">
        <f t="shared" ref="L25" si="34">L18+M18</f>
        <v>12</v>
      </c>
      <c r="M25" s="791"/>
      <c r="N25" s="791">
        <f t="shared" ref="N25" si="35">N18+O18</f>
        <v>10</v>
      </c>
      <c r="O25" s="791"/>
      <c r="P25" s="791">
        <f t="shared" ref="P25" si="36">P18+Q18</f>
        <v>5</v>
      </c>
      <c r="Q25" s="791"/>
      <c r="R25" s="791">
        <f t="shared" ref="R25" si="37">R18+S18</f>
        <v>0</v>
      </c>
      <c r="S25" s="791"/>
      <c r="T25" s="791">
        <f t="shared" ref="T25" si="38">T18+U18</f>
        <v>24</v>
      </c>
      <c r="U25" s="791"/>
      <c r="V25" s="791">
        <f t="shared" ref="V25" si="39">V18+W18</f>
        <v>2</v>
      </c>
      <c r="W25" s="791"/>
      <c r="X25" s="791">
        <f t="shared" ref="X25" si="40">X18+Y18</f>
        <v>8</v>
      </c>
      <c r="Y25" s="791"/>
      <c r="Z25" s="791">
        <f t="shared" ref="Z25" si="41">Z18+AA18</f>
        <v>5</v>
      </c>
      <c r="AA25" s="791"/>
      <c r="AB25" s="791">
        <f t="shared" ref="AB25" si="42">AB18+AC18</f>
        <v>0</v>
      </c>
      <c r="AC25" s="791"/>
      <c r="AD25" s="791">
        <f t="shared" ref="AD25" si="43">AD18+AE18</f>
        <v>9</v>
      </c>
      <c r="AE25" s="791"/>
      <c r="AF25" s="791">
        <f t="shared" ref="AF25" si="44">AF18+AG18</f>
        <v>0</v>
      </c>
      <c r="AG25" s="791"/>
      <c r="AH25" s="791">
        <f t="shared" ref="AH25" si="45">AH18+AI18</f>
        <v>2</v>
      </c>
      <c r="AI25" s="791"/>
      <c r="AJ25" s="791">
        <f t="shared" ref="AJ25" si="46">AJ18+AK18</f>
        <v>0</v>
      </c>
      <c r="AK25" s="791"/>
      <c r="AL25" s="791">
        <f t="shared" si="30"/>
        <v>100</v>
      </c>
      <c r="AM25" s="791"/>
    </row>
    <row r="26" spans="1:54">
      <c r="A26" s="3"/>
      <c r="B26" s="274"/>
      <c r="C26" s="26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</row>
    <row r="27" spans="1:54" ht="15">
      <c r="A27" s="3"/>
      <c r="B27" s="274"/>
      <c r="C27" s="26"/>
      <c r="D27" s="786">
        <v>340</v>
      </c>
      <c r="E27" s="787"/>
      <c r="F27" s="786">
        <v>701</v>
      </c>
      <c r="G27" s="787"/>
      <c r="H27" s="786">
        <v>702</v>
      </c>
      <c r="I27" s="787"/>
      <c r="J27" s="786">
        <v>707</v>
      </c>
      <c r="K27" s="787"/>
      <c r="L27" s="786">
        <v>709</v>
      </c>
      <c r="M27" s="787"/>
      <c r="N27" s="786">
        <v>710</v>
      </c>
      <c r="O27" s="787"/>
      <c r="P27" s="786">
        <v>712</v>
      </c>
      <c r="Q27" s="787"/>
      <c r="R27" s="786">
        <v>713</v>
      </c>
      <c r="S27" s="787"/>
      <c r="T27" s="786">
        <v>717</v>
      </c>
      <c r="U27" s="787"/>
      <c r="V27" s="786">
        <v>723</v>
      </c>
      <c r="W27" s="787"/>
      <c r="X27" s="786">
        <v>729</v>
      </c>
      <c r="Y27" s="787"/>
      <c r="Z27" s="786">
        <v>732</v>
      </c>
      <c r="AA27" s="787"/>
      <c r="AB27" s="786">
        <v>737</v>
      </c>
      <c r="AC27" s="787"/>
      <c r="AD27" s="786">
        <v>744</v>
      </c>
      <c r="AE27" s="787"/>
      <c r="AF27" s="786">
        <v>748</v>
      </c>
      <c r="AG27" s="787"/>
      <c r="AH27" s="786">
        <v>749</v>
      </c>
      <c r="AI27" s="787"/>
      <c r="AJ27" s="786">
        <v>756</v>
      </c>
      <c r="AK27" s="788"/>
      <c r="AL27" s="786" t="s">
        <v>548</v>
      </c>
      <c r="AM27" s="787"/>
    </row>
    <row r="28" spans="1:54">
      <c r="A28" s="27" t="s">
        <v>711</v>
      </c>
      <c r="B28" s="55"/>
    </row>
    <row r="29" spans="1:54">
      <c r="A29" s="3" t="s">
        <v>698</v>
      </c>
      <c r="B29" s="539">
        <v>1.81</v>
      </c>
      <c r="C29" s="271" t="s">
        <v>696</v>
      </c>
      <c r="D29" s="789">
        <f>D23*$B$29</f>
        <v>0</v>
      </c>
      <c r="E29" s="789"/>
      <c r="F29" s="789">
        <f t="shared" ref="F29" si="47">F23*$B$29</f>
        <v>10.86</v>
      </c>
      <c r="G29" s="789"/>
      <c r="H29" s="789">
        <f t="shared" ref="H29" si="48">H23*$B$29</f>
        <v>32.58</v>
      </c>
      <c r="I29" s="789"/>
      <c r="J29" s="789">
        <f t="shared" ref="J29" si="49">J23*$B$29</f>
        <v>18.100000000000001</v>
      </c>
      <c r="K29" s="789"/>
      <c r="L29" s="789">
        <f t="shared" ref="L29" si="50">L23*$B$29</f>
        <v>50.68</v>
      </c>
      <c r="M29" s="789"/>
      <c r="N29" s="789">
        <f t="shared" ref="N29" si="51">N23*$B$29</f>
        <v>3.62</v>
      </c>
      <c r="O29" s="789"/>
      <c r="P29" s="789">
        <f t="shared" ref="P29" si="52">P23*$B$29</f>
        <v>27.150000000000002</v>
      </c>
      <c r="Q29" s="789"/>
      <c r="R29" s="789">
        <f t="shared" ref="R29" si="53">R23*$B$29</f>
        <v>0</v>
      </c>
      <c r="S29" s="789"/>
      <c r="T29" s="789">
        <f t="shared" ref="T29" si="54">T23*$B$29</f>
        <v>117.65</v>
      </c>
      <c r="U29" s="789"/>
      <c r="V29" s="789">
        <f t="shared" ref="V29" si="55">V23*$B$29</f>
        <v>3.62</v>
      </c>
      <c r="W29" s="789"/>
      <c r="X29" s="789">
        <f t="shared" ref="X29" si="56">X23*$B$29</f>
        <v>10.86</v>
      </c>
      <c r="Y29" s="789"/>
      <c r="Z29" s="789">
        <f t="shared" ref="Z29" si="57">Z23*$B$29</f>
        <v>12.67</v>
      </c>
      <c r="AA29" s="789"/>
      <c r="AB29" s="789">
        <f t="shared" ref="AB29" si="58">AB23*$B$29</f>
        <v>9.0500000000000007</v>
      </c>
      <c r="AC29" s="789"/>
      <c r="AD29" s="789">
        <f t="shared" ref="AD29" si="59">AD23*$B$29</f>
        <v>3.62</v>
      </c>
      <c r="AE29" s="789"/>
      <c r="AF29" s="789">
        <f t="shared" ref="AF29" si="60">AF23*$B$29</f>
        <v>5.43</v>
      </c>
      <c r="AG29" s="789"/>
      <c r="AH29" s="789">
        <f t="shared" ref="AH29" si="61">AH23*$B$29</f>
        <v>0</v>
      </c>
      <c r="AI29" s="789"/>
      <c r="AJ29" s="789">
        <f t="shared" ref="AJ29" si="62">AJ23*$B$29</f>
        <v>0</v>
      </c>
      <c r="AK29" s="789"/>
      <c r="AL29" s="789">
        <f t="shared" ref="AL29" si="63">AL23*$B$29</f>
        <v>305.89</v>
      </c>
      <c r="AM29" s="789"/>
    </row>
    <row r="30" spans="1:54">
      <c r="A30" s="3" t="s">
        <v>699</v>
      </c>
      <c r="B30" s="539">
        <v>1.81</v>
      </c>
      <c r="C30" s="271" t="s">
        <v>697</v>
      </c>
      <c r="D30" s="789">
        <f>D24*$B$30</f>
        <v>0</v>
      </c>
      <c r="E30" s="789"/>
      <c r="F30" s="789">
        <f t="shared" ref="F30" si="64">F24*$B$30</f>
        <v>0</v>
      </c>
      <c r="G30" s="789"/>
      <c r="H30" s="789">
        <f t="shared" ref="H30" si="65">H24*$B$30</f>
        <v>0</v>
      </c>
      <c r="I30" s="789"/>
      <c r="J30" s="789">
        <f t="shared" ref="J30" si="66">J24*$B$30</f>
        <v>12.67</v>
      </c>
      <c r="K30" s="789"/>
      <c r="L30" s="789">
        <f t="shared" ref="L30" si="67">L24*$B$30</f>
        <v>1.81</v>
      </c>
      <c r="M30" s="789"/>
      <c r="N30" s="789">
        <f t="shared" ref="N30" si="68">N24*$B$30</f>
        <v>9.0500000000000007</v>
      </c>
      <c r="O30" s="789"/>
      <c r="P30" s="789">
        <f t="shared" ref="P30" si="69">P24*$B$30</f>
        <v>9.0500000000000007</v>
      </c>
      <c r="Q30" s="789"/>
      <c r="R30" s="789">
        <f t="shared" ref="R30" si="70">R24*$B$30</f>
        <v>0</v>
      </c>
      <c r="S30" s="789"/>
      <c r="T30" s="789">
        <f t="shared" ref="T30" si="71">T24*$B$30</f>
        <v>9.0500000000000007</v>
      </c>
      <c r="U30" s="789"/>
      <c r="V30" s="789">
        <f t="shared" ref="V30" si="72">V24*$B$30</f>
        <v>0</v>
      </c>
      <c r="W30" s="789"/>
      <c r="X30" s="789">
        <f t="shared" ref="X30" si="73">X24*$B$30</f>
        <v>0</v>
      </c>
      <c r="Y30" s="789"/>
      <c r="Z30" s="789">
        <f t="shared" ref="Z30" si="74">Z24*$B$30</f>
        <v>0</v>
      </c>
      <c r="AA30" s="789"/>
      <c r="AB30" s="789">
        <f t="shared" ref="AB30" si="75">AB24*$B$30</f>
        <v>1.81</v>
      </c>
      <c r="AC30" s="789"/>
      <c r="AD30" s="789">
        <f t="shared" ref="AD30" si="76">AD24*$B$30</f>
        <v>0</v>
      </c>
      <c r="AE30" s="789"/>
      <c r="AF30" s="789">
        <f t="shared" ref="AF30" si="77">AF24*$B$30</f>
        <v>0</v>
      </c>
      <c r="AG30" s="789"/>
      <c r="AH30" s="789">
        <f t="shared" ref="AH30" si="78">AH24*$B$30</f>
        <v>9.0500000000000007</v>
      </c>
      <c r="AI30" s="789"/>
      <c r="AJ30" s="789">
        <f t="shared" ref="AJ30" si="79">AJ24*$B$30</f>
        <v>0</v>
      </c>
      <c r="AK30" s="789"/>
      <c r="AL30" s="789">
        <f t="shared" ref="AL30" si="80">AL24*$B$30</f>
        <v>52.49</v>
      </c>
      <c r="AM30" s="789"/>
    </row>
    <row r="31" spans="1:54">
      <c r="A31" s="3" t="s">
        <v>700</v>
      </c>
      <c r="B31" s="539">
        <v>0.11</v>
      </c>
      <c r="C31" s="271" t="s">
        <v>701</v>
      </c>
      <c r="D31" s="789">
        <f>D25*$B$31</f>
        <v>0</v>
      </c>
      <c r="E31" s="789"/>
      <c r="F31" s="789">
        <f t="shared" ref="F31" si="81">F25*$B$31</f>
        <v>0.33</v>
      </c>
      <c r="G31" s="789"/>
      <c r="H31" s="789">
        <f t="shared" ref="H31" si="82">H25*$B$31</f>
        <v>1.32</v>
      </c>
      <c r="I31" s="789"/>
      <c r="J31" s="789">
        <f t="shared" ref="J31" si="83">J25*$B$31</f>
        <v>0.88</v>
      </c>
      <c r="K31" s="789"/>
      <c r="L31" s="789">
        <f t="shared" ref="L31" si="84">L25*$B$31</f>
        <v>1.32</v>
      </c>
      <c r="M31" s="789"/>
      <c r="N31" s="789">
        <f t="shared" ref="N31" si="85">N25*$B$31</f>
        <v>1.1000000000000001</v>
      </c>
      <c r="O31" s="789"/>
      <c r="P31" s="789">
        <f t="shared" ref="P31" si="86">P25*$B$31</f>
        <v>0.55000000000000004</v>
      </c>
      <c r="Q31" s="789"/>
      <c r="R31" s="789">
        <f t="shared" ref="R31" si="87">R25*$B$31</f>
        <v>0</v>
      </c>
      <c r="S31" s="789"/>
      <c r="T31" s="789">
        <f t="shared" ref="T31" si="88">T25*$B$31</f>
        <v>2.64</v>
      </c>
      <c r="U31" s="789"/>
      <c r="V31" s="789">
        <f t="shared" ref="V31" si="89">V25*$B$31</f>
        <v>0.22</v>
      </c>
      <c r="W31" s="789"/>
      <c r="X31" s="789">
        <f t="shared" ref="X31" si="90">X25*$B$31</f>
        <v>0.88</v>
      </c>
      <c r="Y31" s="789"/>
      <c r="Z31" s="789">
        <f t="shared" ref="Z31" si="91">Z25*$B$31</f>
        <v>0.55000000000000004</v>
      </c>
      <c r="AA31" s="789"/>
      <c r="AB31" s="789">
        <f t="shared" ref="AB31" si="92">AB25*$B$31</f>
        <v>0</v>
      </c>
      <c r="AC31" s="789"/>
      <c r="AD31" s="789">
        <f t="shared" ref="AD31" si="93">AD25*$B$31</f>
        <v>0.99</v>
      </c>
      <c r="AE31" s="789"/>
      <c r="AF31" s="789">
        <f t="shared" ref="AF31" si="94">AF25*$B$31</f>
        <v>0</v>
      </c>
      <c r="AG31" s="789"/>
      <c r="AH31" s="789">
        <f t="shared" ref="AH31" si="95">AH25*$B$31</f>
        <v>0.22</v>
      </c>
      <c r="AI31" s="789"/>
      <c r="AJ31" s="789">
        <f t="shared" ref="AJ31" si="96">AJ25*$B$31</f>
        <v>0</v>
      </c>
      <c r="AK31" s="789"/>
      <c r="AL31" s="789">
        <f t="shared" ref="AL31" si="97">AL25*$B$31</f>
        <v>11</v>
      </c>
      <c r="AM31" s="789"/>
    </row>
    <row r="32" spans="1:54">
      <c r="A32" s="3"/>
      <c r="B32" s="275"/>
      <c r="C32" s="2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</row>
    <row r="33" spans="1:39" ht="15">
      <c r="A33" s="3"/>
      <c r="B33" s="274"/>
      <c r="C33" s="26"/>
      <c r="D33" s="786">
        <v>340</v>
      </c>
      <c r="E33" s="787"/>
      <c r="F33" s="786">
        <v>701</v>
      </c>
      <c r="G33" s="787"/>
      <c r="H33" s="786">
        <v>702</v>
      </c>
      <c r="I33" s="787"/>
      <c r="J33" s="786">
        <v>707</v>
      </c>
      <c r="K33" s="787"/>
      <c r="L33" s="786">
        <v>709</v>
      </c>
      <c r="M33" s="787"/>
      <c r="N33" s="786">
        <v>710</v>
      </c>
      <c r="O33" s="787"/>
      <c r="P33" s="786">
        <v>712</v>
      </c>
      <c r="Q33" s="787"/>
      <c r="R33" s="786">
        <v>713</v>
      </c>
      <c r="S33" s="787"/>
      <c r="T33" s="786">
        <v>717</v>
      </c>
      <c r="U33" s="787"/>
      <c r="V33" s="786">
        <v>723</v>
      </c>
      <c r="W33" s="787"/>
      <c r="X33" s="786">
        <v>729</v>
      </c>
      <c r="Y33" s="787"/>
      <c r="Z33" s="786">
        <v>732</v>
      </c>
      <c r="AA33" s="787"/>
      <c r="AB33" s="786">
        <v>737</v>
      </c>
      <c r="AC33" s="787"/>
      <c r="AD33" s="786">
        <v>744</v>
      </c>
      <c r="AE33" s="787"/>
      <c r="AF33" s="786">
        <v>748</v>
      </c>
      <c r="AG33" s="787"/>
      <c r="AH33" s="786">
        <v>749</v>
      </c>
      <c r="AI33" s="787"/>
      <c r="AJ33" s="786">
        <v>756</v>
      </c>
      <c r="AK33" s="788"/>
      <c r="AL33" s="786" t="s">
        <v>548</v>
      </c>
      <c r="AM33" s="787"/>
    </row>
    <row r="34" spans="1:39">
      <c r="A34" s="27" t="s">
        <v>709</v>
      </c>
      <c r="B34" s="55"/>
    </row>
    <row r="35" spans="1:39">
      <c r="A35" s="3" t="s">
        <v>698</v>
      </c>
      <c r="B35" s="273">
        <f>B23-B29</f>
        <v>1.19</v>
      </c>
      <c r="C35" s="271" t="s">
        <v>696</v>
      </c>
      <c r="D35" s="789">
        <f>D23*$B$35</f>
        <v>0</v>
      </c>
      <c r="E35" s="789"/>
      <c r="F35" s="789">
        <f t="shared" ref="F35" si="98">F23*$B$35</f>
        <v>7.14</v>
      </c>
      <c r="G35" s="789"/>
      <c r="H35" s="789">
        <f t="shared" ref="H35" si="99">H23*$B$35</f>
        <v>21.419999999999998</v>
      </c>
      <c r="I35" s="789"/>
      <c r="J35" s="789">
        <f t="shared" ref="J35" si="100">J23*$B$35</f>
        <v>11.899999999999999</v>
      </c>
      <c r="K35" s="789"/>
      <c r="L35" s="789">
        <f t="shared" ref="L35" si="101">L23*$B$35</f>
        <v>33.32</v>
      </c>
      <c r="M35" s="789"/>
      <c r="N35" s="789">
        <f t="shared" ref="N35" si="102">N23*$B$35</f>
        <v>2.38</v>
      </c>
      <c r="O35" s="789"/>
      <c r="P35" s="789">
        <f t="shared" ref="P35" si="103">P23*$B$35</f>
        <v>17.849999999999998</v>
      </c>
      <c r="Q35" s="789"/>
      <c r="R35" s="789">
        <f t="shared" ref="R35" si="104">R23*$B$35</f>
        <v>0</v>
      </c>
      <c r="S35" s="789"/>
      <c r="T35" s="789">
        <f t="shared" ref="T35" si="105">T23*$B$35</f>
        <v>77.349999999999994</v>
      </c>
      <c r="U35" s="789"/>
      <c r="V35" s="789">
        <f t="shared" ref="V35" si="106">V23*$B$35</f>
        <v>2.38</v>
      </c>
      <c r="W35" s="789"/>
      <c r="X35" s="789">
        <f t="shared" ref="X35" si="107">X23*$B$35</f>
        <v>7.14</v>
      </c>
      <c r="Y35" s="789"/>
      <c r="Z35" s="789">
        <f t="shared" ref="Z35" si="108">Z23*$B$35</f>
        <v>8.33</v>
      </c>
      <c r="AA35" s="789"/>
      <c r="AB35" s="789">
        <f t="shared" ref="AB35" si="109">AB23*$B$35</f>
        <v>5.9499999999999993</v>
      </c>
      <c r="AC35" s="789"/>
      <c r="AD35" s="789">
        <f t="shared" ref="AD35" si="110">AD23*$B$35</f>
        <v>2.38</v>
      </c>
      <c r="AE35" s="789"/>
      <c r="AF35" s="789">
        <f t="shared" ref="AF35" si="111">AF23*$B$35</f>
        <v>3.57</v>
      </c>
      <c r="AG35" s="789"/>
      <c r="AH35" s="789">
        <f t="shared" ref="AH35" si="112">AH23*$B$35</f>
        <v>0</v>
      </c>
      <c r="AI35" s="789"/>
      <c r="AJ35" s="789">
        <f t="shared" ref="AJ35" si="113">AJ23*$B$35</f>
        <v>0</v>
      </c>
      <c r="AK35" s="789"/>
      <c r="AL35" s="789">
        <f t="shared" ref="AL35" si="114">AL23*$B$35</f>
        <v>201.10999999999999</v>
      </c>
      <c r="AM35" s="789"/>
    </row>
    <row r="36" spans="1:39">
      <c r="A36" s="3" t="s">
        <v>699</v>
      </c>
      <c r="B36" s="274">
        <f>B24-B30</f>
        <v>1.19</v>
      </c>
      <c r="C36" s="271" t="s">
        <v>697</v>
      </c>
      <c r="D36" s="789">
        <f>D24*$B$36</f>
        <v>0</v>
      </c>
      <c r="E36" s="789"/>
      <c r="F36" s="789">
        <f t="shared" ref="F36" si="115">F24*$B$36</f>
        <v>0</v>
      </c>
      <c r="G36" s="789"/>
      <c r="H36" s="789">
        <f t="shared" ref="H36" si="116">H24*$B$36</f>
        <v>0</v>
      </c>
      <c r="I36" s="789"/>
      <c r="J36" s="789">
        <f t="shared" ref="J36" si="117">J24*$B$36</f>
        <v>8.33</v>
      </c>
      <c r="K36" s="789"/>
      <c r="L36" s="789">
        <f t="shared" ref="L36" si="118">L24*$B$36</f>
        <v>1.19</v>
      </c>
      <c r="M36" s="789"/>
      <c r="N36" s="789">
        <f t="shared" ref="N36" si="119">N24*$B$36</f>
        <v>5.9499999999999993</v>
      </c>
      <c r="O36" s="789"/>
      <c r="P36" s="789">
        <f t="shared" ref="P36" si="120">P24*$B$36</f>
        <v>5.9499999999999993</v>
      </c>
      <c r="Q36" s="789"/>
      <c r="R36" s="789">
        <f t="shared" ref="R36" si="121">R24*$B$36</f>
        <v>0</v>
      </c>
      <c r="S36" s="789"/>
      <c r="T36" s="789">
        <f t="shared" ref="T36" si="122">T24*$B$36</f>
        <v>5.9499999999999993</v>
      </c>
      <c r="U36" s="789"/>
      <c r="V36" s="789">
        <f t="shared" ref="V36" si="123">V24*$B$36</f>
        <v>0</v>
      </c>
      <c r="W36" s="789"/>
      <c r="X36" s="789">
        <f t="shared" ref="X36" si="124">X24*$B$36</f>
        <v>0</v>
      </c>
      <c r="Y36" s="789"/>
      <c r="Z36" s="789">
        <f t="shared" ref="Z36" si="125">Z24*$B$36</f>
        <v>0</v>
      </c>
      <c r="AA36" s="789"/>
      <c r="AB36" s="789">
        <f t="shared" ref="AB36" si="126">AB24*$B$36</f>
        <v>1.19</v>
      </c>
      <c r="AC36" s="789"/>
      <c r="AD36" s="789">
        <f t="shared" ref="AD36" si="127">AD24*$B$36</f>
        <v>0</v>
      </c>
      <c r="AE36" s="789"/>
      <c r="AF36" s="789">
        <f t="shared" ref="AF36" si="128">AF24*$B$36</f>
        <v>0</v>
      </c>
      <c r="AG36" s="789"/>
      <c r="AH36" s="789">
        <f t="shared" ref="AH36" si="129">AH24*$B$36</f>
        <v>5.9499999999999993</v>
      </c>
      <c r="AI36" s="789"/>
      <c r="AJ36" s="789">
        <f t="shared" ref="AJ36" si="130">AJ24*$B$36</f>
        <v>0</v>
      </c>
      <c r="AK36" s="789"/>
      <c r="AL36" s="789">
        <f t="shared" ref="AL36" si="131">AL24*$B$36</f>
        <v>34.51</v>
      </c>
      <c r="AM36" s="789"/>
    </row>
    <row r="37" spans="1:39">
      <c r="A37" s="3" t="s">
        <v>700</v>
      </c>
      <c r="B37" s="274">
        <f>B25-B31</f>
        <v>0.39</v>
      </c>
      <c r="C37" s="271" t="s">
        <v>701</v>
      </c>
      <c r="D37" s="789">
        <f>D25*$B$37</f>
        <v>0</v>
      </c>
      <c r="E37" s="789"/>
      <c r="F37" s="789">
        <f t="shared" ref="F37" si="132">F25*$B$37</f>
        <v>1.17</v>
      </c>
      <c r="G37" s="789"/>
      <c r="H37" s="789">
        <f t="shared" ref="H37" si="133">H25*$B$37</f>
        <v>4.68</v>
      </c>
      <c r="I37" s="789"/>
      <c r="J37" s="789">
        <f t="shared" ref="J37" si="134">J25*$B$37</f>
        <v>3.12</v>
      </c>
      <c r="K37" s="789"/>
      <c r="L37" s="789">
        <f t="shared" ref="L37" si="135">L25*$B$37</f>
        <v>4.68</v>
      </c>
      <c r="M37" s="789"/>
      <c r="N37" s="789">
        <f t="shared" ref="N37" si="136">N25*$B$37</f>
        <v>3.9000000000000004</v>
      </c>
      <c r="O37" s="789"/>
      <c r="P37" s="789">
        <f t="shared" ref="P37" si="137">P25*$B$37</f>
        <v>1.9500000000000002</v>
      </c>
      <c r="Q37" s="789"/>
      <c r="R37" s="789">
        <f t="shared" ref="R37" si="138">R25*$B$37</f>
        <v>0</v>
      </c>
      <c r="S37" s="789"/>
      <c r="T37" s="789">
        <f t="shared" ref="T37" si="139">T25*$B$37</f>
        <v>9.36</v>
      </c>
      <c r="U37" s="789"/>
      <c r="V37" s="789">
        <f t="shared" ref="V37" si="140">V25*$B$37</f>
        <v>0.78</v>
      </c>
      <c r="W37" s="789"/>
      <c r="X37" s="789">
        <f t="shared" ref="X37" si="141">X25*$B$37</f>
        <v>3.12</v>
      </c>
      <c r="Y37" s="789"/>
      <c r="Z37" s="789">
        <f t="shared" ref="Z37" si="142">Z25*$B$37</f>
        <v>1.9500000000000002</v>
      </c>
      <c r="AA37" s="789"/>
      <c r="AB37" s="789">
        <f t="shared" ref="AB37" si="143">AB25*$B$37</f>
        <v>0</v>
      </c>
      <c r="AC37" s="789"/>
      <c r="AD37" s="789">
        <f t="shared" ref="AD37" si="144">AD25*$B$37</f>
        <v>3.5100000000000002</v>
      </c>
      <c r="AE37" s="789"/>
      <c r="AF37" s="789">
        <f t="shared" ref="AF37" si="145">AF25*$B$37</f>
        <v>0</v>
      </c>
      <c r="AG37" s="789"/>
      <c r="AH37" s="789">
        <f t="shared" ref="AH37" si="146">AH25*$B$37</f>
        <v>0.78</v>
      </c>
      <c r="AI37" s="789"/>
      <c r="AJ37" s="789">
        <f t="shared" ref="AJ37" si="147">AJ25*$B$37</f>
        <v>0</v>
      </c>
      <c r="AK37" s="789"/>
      <c r="AL37" s="789">
        <f t="shared" ref="AL37" si="148">AL25*$B$37</f>
        <v>39</v>
      </c>
      <c r="AM37" s="789"/>
    </row>
    <row r="38" spans="1:39">
      <c r="A38" s="3"/>
      <c r="B38" s="274"/>
      <c r="C38" s="2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</row>
    <row r="39" spans="1:39">
      <c r="A39" s="27" t="s">
        <v>710</v>
      </c>
      <c r="B39" s="55"/>
    </row>
    <row r="40" spans="1:39">
      <c r="A40" s="3" t="s">
        <v>698</v>
      </c>
      <c r="B40" s="273">
        <v>3</v>
      </c>
      <c r="C40" s="271" t="s">
        <v>696</v>
      </c>
      <c r="D40" s="789">
        <f>D29+D35</f>
        <v>0</v>
      </c>
      <c r="E40" s="790"/>
      <c r="F40" s="789">
        <f t="shared" ref="F40" si="149">F29+F35</f>
        <v>18</v>
      </c>
      <c r="G40" s="790"/>
      <c r="H40" s="789">
        <f t="shared" ref="H40" si="150">H29+H35</f>
        <v>54</v>
      </c>
      <c r="I40" s="790"/>
      <c r="J40" s="789">
        <f t="shared" ref="J40" si="151">J29+J35</f>
        <v>30</v>
      </c>
      <c r="K40" s="790"/>
      <c r="L40" s="789">
        <f t="shared" ref="L40" si="152">L29+L35</f>
        <v>84</v>
      </c>
      <c r="M40" s="790"/>
      <c r="N40" s="789">
        <f t="shared" ref="N40" si="153">N29+N35</f>
        <v>6</v>
      </c>
      <c r="O40" s="790"/>
      <c r="P40" s="789">
        <f t="shared" ref="P40" si="154">P29+P35</f>
        <v>45</v>
      </c>
      <c r="Q40" s="790"/>
      <c r="R40" s="789">
        <f t="shared" ref="R40" si="155">R29+R35</f>
        <v>0</v>
      </c>
      <c r="S40" s="790"/>
      <c r="T40" s="789">
        <f t="shared" ref="T40" si="156">T29+T35</f>
        <v>195</v>
      </c>
      <c r="U40" s="790"/>
      <c r="V40" s="789">
        <f t="shared" ref="V40" si="157">V29+V35</f>
        <v>6</v>
      </c>
      <c r="W40" s="790"/>
      <c r="X40" s="789">
        <f t="shared" ref="X40" si="158">X29+X35</f>
        <v>18</v>
      </c>
      <c r="Y40" s="790"/>
      <c r="Z40" s="789">
        <f t="shared" ref="Z40" si="159">Z29+Z35</f>
        <v>21</v>
      </c>
      <c r="AA40" s="790"/>
      <c r="AB40" s="789">
        <f t="shared" ref="AB40" si="160">AB29+AB35</f>
        <v>15</v>
      </c>
      <c r="AC40" s="790"/>
      <c r="AD40" s="789">
        <f t="shared" ref="AD40" si="161">AD29+AD35</f>
        <v>6</v>
      </c>
      <c r="AE40" s="790"/>
      <c r="AF40" s="789">
        <f t="shared" ref="AF40" si="162">AF29+AF35</f>
        <v>9</v>
      </c>
      <c r="AG40" s="790"/>
      <c r="AH40" s="789">
        <f t="shared" ref="AH40" si="163">AH29+AH35</f>
        <v>0</v>
      </c>
      <c r="AI40" s="790"/>
      <c r="AJ40" s="789">
        <f t="shared" ref="AJ40" si="164">AJ29+AJ35</f>
        <v>0</v>
      </c>
      <c r="AK40" s="790"/>
      <c r="AL40" s="789">
        <f t="shared" ref="AL40" si="165">AL29+AL35</f>
        <v>507</v>
      </c>
      <c r="AM40" s="790"/>
    </row>
    <row r="41" spans="1:39">
      <c r="A41" s="3" t="s">
        <v>699</v>
      </c>
      <c r="B41" s="274">
        <v>3</v>
      </c>
      <c r="C41" s="271" t="s">
        <v>697</v>
      </c>
      <c r="D41" s="789">
        <f>D30+D36</f>
        <v>0</v>
      </c>
      <c r="E41" s="790"/>
      <c r="F41" s="789">
        <f t="shared" ref="F41" si="166">F30+F36</f>
        <v>0</v>
      </c>
      <c r="G41" s="790"/>
      <c r="H41" s="789">
        <f t="shared" ref="H41" si="167">H30+H36</f>
        <v>0</v>
      </c>
      <c r="I41" s="790"/>
      <c r="J41" s="789">
        <f t="shared" ref="J41" si="168">J30+J36</f>
        <v>21</v>
      </c>
      <c r="K41" s="790"/>
      <c r="L41" s="789">
        <f t="shared" ref="L41" si="169">L30+L36</f>
        <v>3</v>
      </c>
      <c r="M41" s="790"/>
      <c r="N41" s="789">
        <f t="shared" ref="N41" si="170">N30+N36</f>
        <v>15</v>
      </c>
      <c r="O41" s="790"/>
      <c r="P41" s="789">
        <f t="shared" ref="P41" si="171">P30+P36</f>
        <v>15</v>
      </c>
      <c r="Q41" s="790"/>
      <c r="R41" s="789">
        <f t="shared" ref="R41" si="172">R30+R36</f>
        <v>0</v>
      </c>
      <c r="S41" s="790"/>
      <c r="T41" s="789">
        <f t="shared" ref="T41" si="173">T30+T36</f>
        <v>15</v>
      </c>
      <c r="U41" s="790"/>
      <c r="V41" s="789">
        <f t="shared" ref="V41" si="174">V30+V36</f>
        <v>0</v>
      </c>
      <c r="W41" s="790"/>
      <c r="X41" s="789">
        <f t="shared" ref="X41" si="175">X30+X36</f>
        <v>0</v>
      </c>
      <c r="Y41" s="790"/>
      <c r="Z41" s="789">
        <f t="shared" ref="Z41" si="176">Z30+Z36</f>
        <v>0</v>
      </c>
      <c r="AA41" s="790"/>
      <c r="AB41" s="789">
        <f t="shared" ref="AB41" si="177">AB30+AB36</f>
        <v>3</v>
      </c>
      <c r="AC41" s="790"/>
      <c r="AD41" s="789">
        <f t="shared" ref="AD41" si="178">AD30+AD36</f>
        <v>0</v>
      </c>
      <c r="AE41" s="790"/>
      <c r="AF41" s="789">
        <f t="shared" ref="AF41" si="179">AF30+AF36</f>
        <v>0</v>
      </c>
      <c r="AG41" s="790"/>
      <c r="AH41" s="789">
        <f t="shared" ref="AH41" si="180">AH30+AH36</f>
        <v>15</v>
      </c>
      <c r="AI41" s="790"/>
      <c r="AJ41" s="789">
        <f t="shared" ref="AJ41" si="181">AJ30+AJ36</f>
        <v>0</v>
      </c>
      <c r="AK41" s="790"/>
      <c r="AL41" s="789">
        <f t="shared" ref="AL41" si="182">AL30+AL36</f>
        <v>87</v>
      </c>
      <c r="AM41" s="790"/>
    </row>
    <row r="42" spans="1:39">
      <c r="A42" s="3" t="s">
        <v>700</v>
      </c>
      <c r="B42" s="274">
        <v>0.5</v>
      </c>
      <c r="C42" s="271" t="s">
        <v>701</v>
      </c>
      <c r="D42" s="789">
        <f>D31+D37</f>
        <v>0</v>
      </c>
      <c r="E42" s="790"/>
      <c r="F42" s="789">
        <f t="shared" ref="F42" si="183">F31+F37</f>
        <v>1.5</v>
      </c>
      <c r="G42" s="790"/>
      <c r="H42" s="789">
        <f t="shared" ref="H42" si="184">H31+H37</f>
        <v>6</v>
      </c>
      <c r="I42" s="790"/>
      <c r="J42" s="789">
        <f t="shared" ref="J42" si="185">J31+J37</f>
        <v>4</v>
      </c>
      <c r="K42" s="790"/>
      <c r="L42" s="789">
        <f t="shared" ref="L42" si="186">L31+L37</f>
        <v>6</v>
      </c>
      <c r="M42" s="790"/>
      <c r="N42" s="789">
        <f t="shared" ref="N42" si="187">N31+N37</f>
        <v>5</v>
      </c>
      <c r="O42" s="790"/>
      <c r="P42" s="789">
        <f t="shared" ref="P42" si="188">P31+P37</f>
        <v>2.5</v>
      </c>
      <c r="Q42" s="790"/>
      <c r="R42" s="789">
        <f t="shared" ref="R42" si="189">R31+R37</f>
        <v>0</v>
      </c>
      <c r="S42" s="790"/>
      <c r="T42" s="789">
        <f t="shared" ref="T42" si="190">T31+T37</f>
        <v>12</v>
      </c>
      <c r="U42" s="790"/>
      <c r="V42" s="789">
        <f t="shared" ref="V42" si="191">V31+V37</f>
        <v>1</v>
      </c>
      <c r="W42" s="790"/>
      <c r="X42" s="789">
        <f t="shared" ref="X42" si="192">X31+X37</f>
        <v>4</v>
      </c>
      <c r="Y42" s="790"/>
      <c r="Z42" s="789">
        <f t="shared" ref="Z42" si="193">Z31+Z37</f>
        <v>2.5</v>
      </c>
      <c r="AA42" s="790"/>
      <c r="AB42" s="789">
        <f t="shared" ref="AB42" si="194">AB31+AB37</f>
        <v>0</v>
      </c>
      <c r="AC42" s="790"/>
      <c r="AD42" s="789">
        <f t="shared" ref="AD42" si="195">AD31+AD37</f>
        <v>4.5</v>
      </c>
      <c r="AE42" s="790"/>
      <c r="AF42" s="789">
        <f t="shared" ref="AF42" si="196">AF31+AF37</f>
        <v>0</v>
      </c>
      <c r="AG42" s="790"/>
      <c r="AH42" s="789">
        <f t="shared" ref="AH42" si="197">AH31+AH37</f>
        <v>1</v>
      </c>
      <c r="AI42" s="790"/>
      <c r="AJ42" s="789">
        <f t="shared" ref="AJ42" si="198">AJ31+AJ37</f>
        <v>0</v>
      </c>
      <c r="AK42" s="790"/>
      <c r="AL42" s="789">
        <f t="shared" ref="AL42" si="199">AL31+AL37</f>
        <v>50</v>
      </c>
      <c r="AM42" s="790"/>
    </row>
    <row r="44" spans="1:39" ht="15">
      <c r="D44" s="786">
        <v>340</v>
      </c>
      <c r="E44" s="787"/>
      <c r="F44" s="786">
        <v>701</v>
      </c>
      <c r="G44" s="787"/>
      <c r="H44" s="786">
        <v>702</v>
      </c>
      <c r="I44" s="787"/>
      <c r="J44" s="786">
        <v>707</v>
      </c>
      <c r="K44" s="787"/>
      <c r="L44" s="786">
        <v>709</v>
      </c>
      <c r="M44" s="787"/>
      <c r="N44" s="786">
        <v>710</v>
      </c>
      <c r="O44" s="787"/>
      <c r="P44" s="786">
        <v>712</v>
      </c>
      <c r="Q44" s="787"/>
      <c r="R44" s="786">
        <v>713</v>
      </c>
      <c r="S44" s="787"/>
      <c r="T44" s="786">
        <v>717</v>
      </c>
      <c r="U44" s="787"/>
      <c r="V44" s="786">
        <v>723</v>
      </c>
      <c r="W44" s="787"/>
      <c r="X44" s="786">
        <v>729</v>
      </c>
      <c r="Y44" s="787"/>
      <c r="Z44" s="786">
        <v>732</v>
      </c>
      <c r="AA44" s="787"/>
      <c r="AB44" s="786">
        <v>737</v>
      </c>
      <c r="AC44" s="787"/>
      <c r="AD44" s="786">
        <v>744</v>
      </c>
      <c r="AE44" s="787"/>
      <c r="AF44" s="786">
        <v>748</v>
      </c>
      <c r="AG44" s="787"/>
      <c r="AH44" s="786">
        <v>749</v>
      </c>
      <c r="AI44" s="787"/>
      <c r="AJ44" s="786">
        <v>756</v>
      </c>
      <c r="AK44" s="788"/>
      <c r="AL44" s="786" t="s">
        <v>548</v>
      </c>
      <c r="AM44" s="787"/>
    </row>
  </sheetData>
  <mergeCells count="316"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F21:AG21"/>
    <mergeCell ref="AH21:AI21"/>
    <mergeCell ref="P21:Q21"/>
    <mergeCell ref="R21:S21"/>
    <mergeCell ref="T21:U21"/>
    <mergeCell ref="V21:W21"/>
    <mergeCell ref="X21:Y21"/>
    <mergeCell ref="Z21:AA21"/>
    <mergeCell ref="N21:O21"/>
    <mergeCell ref="A1:C1"/>
    <mergeCell ref="D21:E21"/>
    <mergeCell ref="F21:G21"/>
    <mergeCell ref="H21:I21"/>
    <mergeCell ref="J21:K21"/>
    <mergeCell ref="L21:M21"/>
    <mergeCell ref="N1:O1"/>
    <mergeCell ref="AB21:AC21"/>
    <mergeCell ref="AD21:AE21"/>
    <mergeCell ref="D1:E1"/>
    <mergeCell ref="F1:G1"/>
    <mergeCell ref="H1:I1"/>
    <mergeCell ref="J1:K1"/>
    <mergeCell ref="L1:M1"/>
    <mergeCell ref="AY1:AY2"/>
    <mergeCell ref="AZ1:AZ2"/>
    <mergeCell ref="BA1:BA2"/>
    <mergeCell ref="AT1:AT2"/>
    <mergeCell ref="AU1:AU2"/>
    <mergeCell ref="AV1:AV2"/>
    <mergeCell ref="AW1:AW2"/>
    <mergeCell ref="AX1:AX2"/>
    <mergeCell ref="AQ1:AQ2"/>
    <mergeCell ref="AR1:AR2"/>
    <mergeCell ref="AS1:AS2"/>
    <mergeCell ref="J23:K23"/>
    <mergeCell ref="J24:K24"/>
    <mergeCell ref="L23:M23"/>
    <mergeCell ref="L24:M24"/>
    <mergeCell ref="N23:O23"/>
    <mergeCell ref="D23:E23"/>
    <mergeCell ref="D24:E24"/>
    <mergeCell ref="F23:G23"/>
    <mergeCell ref="F24:G24"/>
    <mergeCell ref="H23:I23"/>
    <mergeCell ref="H24:I24"/>
    <mergeCell ref="P23:Q23"/>
    <mergeCell ref="R23:S23"/>
    <mergeCell ref="T23:U23"/>
    <mergeCell ref="V23:W23"/>
    <mergeCell ref="N24:O24"/>
    <mergeCell ref="P24:Q24"/>
    <mergeCell ref="R24:S24"/>
    <mergeCell ref="T24:U24"/>
    <mergeCell ref="V24:W24"/>
    <mergeCell ref="AH23:AI23"/>
    <mergeCell ref="AJ23:AK23"/>
    <mergeCell ref="AL23:AM23"/>
    <mergeCell ref="AH24:AI24"/>
    <mergeCell ref="AJ24:AK24"/>
    <mergeCell ref="AL24:AM24"/>
    <mergeCell ref="X24:Y24"/>
    <mergeCell ref="Z24:AA24"/>
    <mergeCell ref="AB24:AC24"/>
    <mergeCell ref="AD24:AE24"/>
    <mergeCell ref="AF24:AG24"/>
    <mergeCell ref="X23:Y23"/>
    <mergeCell ref="Z23:AA23"/>
    <mergeCell ref="AB23:AC23"/>
    <mergeCell ref="AD23:AE23"/>
    <mergeCell ref="AF23:AG23"/>
    <mergeCell ref="AL30:AM30"/>
    <mergeCell ref="AH29:AI29"/>
    <mergeCell ref="AJ29:AK29"/>
    <mergeCell ref="AL29:AM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X29:Y29"/>
    <mergeCell ref="Z29:AA29"/>
    <mergeCell ref="AB29:AC29"/>
    <mergeCell ref="AD29:AE29"/>
    <mergeCell ref="AF29:AG29"/>
    <mergeCell ref="N29:O29"/>
    <mergeCell ref="P29:Q29"/>
    <mergeCell ref="AF35:AG35"/>
    <mergeCell ref="N35:O35"/>
    <mergeCell ref="P35:Q35"/>
    <mergeCell ref="R35:S35"/>
    <mergeCell ref="T35:U35"/>
    <mergeCell ref="V35:W35"/>
    <mergeCell ref="D35:E35"/>
    <mergeCell ref="F35:G35"/>
    <mergeCell ref="H35:I35"/>
    <mergeCell ref="J35:K35"/>
    <mergeCell ref="L35:M35"/>
    <mergeCell ref="AF36:AG36"/>
    <mergeCell ref="AH36:AI36"/>
    <mergeCell ref="AJ36:AK36"/>
    <mergeCell ref="AL36:AM36"/>
    <mergeCell ref="AH35:AI35"/>
    <mergeCell ref="AJ35:AK35"/>
    <mergeCell ref="AL35:AM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X35:Y35"/>
    <mergeCell ref="Z35:AA35"/>
    <mergeCell ref="AB35:AC35"/>
    <mergeCell ref="AD35:AE35"/>
    <mergeCell ref="AF40:AG40"/>
    <mergeCell ref="N40:O40"/>
    <mergeCell ref="P40:Q40"/>
    <mergeCell ref="R40:S40"/>
    <mergeCell ref="T40:U40"/>
    <mergeCell ref="V40:W40"/>
    <mergeCell ref="D40:E40"/>
    <mergeCell ref="F40:G40"/>
    <mergeCell ref="H40:I40"/>
    <mergeCell ref="J40:K40"/>
    <mergeCell ref="L40:M40"/>
    <mergeCell ref="AF41:AG41"/>
    <mergeCell ref="AH41:AI41"/>
    <mergeCell ref="AJ41:AK41"/>
    <mergeCell ref="AL41:AM41"/>
    <mergeCell ref="AH40:AI40"/>
    <mergeCell ref="AJ40:AK40"/>
    <mergeCell ref="AL40:AM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X40:Y40"/>
    <mergeCell ref="Z40:AA40"/>
    <mergeCell ref="AB40:AC40"/>
    <mergeCell ref="AD40:AE40"/>
    <mergeCell ref="R25:S25"/>
    <mergeCell ref="T25:U25"/>
    <mergeCell ref="V25:W25"/>
    <mergeCell ref="D25:E25"/>
    <mergeCell ref="F25:G25"/>
    <mergeCell ref="H25:I25"/>
    <mergeCell ref="J25:K25"/>
    <mergeCell ref="L25:M25"/>
    <mergeCell ref="AD41:AE41"/>
    <mergeCell ref="AD36:AE36"/>
    <mergeCell ref="AD30:AE30"/>
    <mergeCell ref="R29:S29"/>
    <mergeCell ref="T29:U29"/>
    <mergeCell ref="V29:W29"/>
    <mergeCell ref="D29:E29"/>
    <mergeCell ref="F29:G29"/>
    <mergeCell ref="H29:I29"/>
    <mergeCell ref="J29:K29"/>
    <mergeCell ref="L29:M29"/>
    <mergeCell ref="D27:E27"/>
    <mergeCell ref="F27:G27"/>
    <mergeCell ref="H27:I27"/>
    <mergeCell ref="J27:K27"/>
    <mergeCell ref="L27:M27"/>
    <mergeCell ref="AL31:AM31"/>
    <mergeCell ref="AH25:AI25"/>
    <mergeCell ref="AJ25:AK25"/>
    <mergeCell ref="AL25:AM25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X25:Y25"/>
    <mergeCell ref="Z25:AA25"/>
    <mergeCell ref="AB25:AC25"/>
    <mergeCell ref="AD25:AE25"/>
    <mergeCell ref="AF25:AG25"/>
    <mergeCell ref="N25:O25"/>
    <mergeCell ref="P25:Q25"/>
    <mergeCell ref="AF37:AG37"/>
    <mergeCell ref="N37:O37"/>
    <mergeCell ref="P37:Q37"/>
    <mergeCell ref="R37:S37"/>
    <mergeCell ref="T37:U37"/>
    <mergeCell ref="V37:W37"/>
    <mergeCell ref="D37:E37"/>
    <mergeCell ref="F37:G37"/>
    <mergeCell ref="H37:I37"/>
    <mergeCell ref="J37:K37"/>
    <mergeCell ref="L37:M37"/>
    <mergeCell ref="AF42:AG42"/>
    <mergeCell ref="AH42:AI42"/>
    <mergeCell ref="AJ42:AK42"/>
    <mergeCell ref="AL42:AM42"/>
    <mergeCell ref="AH37:AI37"/>
    <mergeCell ref="AJ37:AK37"/>
    <mergeCell ref="AL37:AM37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X37:Y37"/>
    <mergeCell ref="Z37:AA37"/>
    <mergeCell ref="AB37:AC37"/>
    <mergeCell ref="AD37:AE37"/>
    <mergeCell ref="R44:S44"/>
    <mergeCell ref="T44:U44"/>
    <mergeCell ref="V44:W44"/>
    <mergeCell ref="D44:E44"/>
    <mergeCell ref="F44:G44"/>
    <mergeCell ref="H44:I44"/>
    <mergeCell ref="J44:K44"/>
    <mergeCell ref="L44:M44"/>
    <mergeCell ref="AD42:AE42"/>
    <mergeCell ref="AL33:AM33"/>
    <mergeCell ref="AH44:AI44"/>
    <mergeCell ref="AJ44:AK44"/>
    <mergeCell ref="AL44:AM4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X44:Y44"/>
    <mergeCell ref="Z44:AA44"/>
    <mergeCell ref="AB44:AC44"/>
    <mergeCell ref="AD44:AE44"/>
    <mergeCell ref="AF44:AG44"/>
    <mergeCell ref="N44:O44"/>
    <mergeCell ref="P44:Q44"/>
    <mergeCell ref="AD33:AE33"/>
    <mergeCell ref="AF33:AG33"/>
    <mergeCell ref="AH33:AI33"/>
    <mergeCell ref="AJ33:AK33"/>
    <mergeCell ref="AD31:AE31"/>
    <mergeCell ref="AF31:AG31"/>
    <mergeCell ref="AH31:AI31"/>
    <mergeCell ref="AJ31:AK31"/>
    <mergeCell ref="AF30:AG30"/>
    <mergeCell ref="AH30:AI30"/>
    <mergeCell ref="AJ30:AK30"/>
    <mergeCell ref="AH27:AI27"/>
    <mergeCell ref="AJ27:AK27"/>
    <mergeCell ref="AL27:AM27"/>
    <mergeCell ref="X27:Y27"/>
    <mergeCell ref="Z27:AA27"/>
    <mergeCell ref="AB27:AC27"/>
    <mergeCell ref="AD27:AE27"/>
    <mergeCell ref="AF27:AG27"/>
    <mergeCell ref="N27:O27"/>
    <mergeCell ref="P27:Q27"/>
    <mergeCell ref="R27:S27"/>
    <mergeCell ref="T27:U27"/>
    <mergeCell ref="V27:W27"/>
  </mergeCells>
  <pageMargins left="0.82677165354330717" right="0.39370078740157483" top="0.62992125984251968" bottom="3.937007874015748E-2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zoomScale="115" zoomScaleNormal="115" workbookViewId="0">
      <selection activeCell="I12" sqref="I12"/>
    </sheetView>
  </sheetViews>
  <sheetFormatPr baseColWidth="10" defaultColWidth="11.42578125" defaultRowHeight="12.75"/>
  <cols>
    <col min="1" max="1" width="7.5703125" style="56" customWidth="1"/>
    <col min="2" max="2" width="8.42578125" style="56" customWidth="1"/>
    <col min="3" max="3" width="4.140625" style="56" customWidth="1"/>
    <col min="4" max="5" width="8" customWidth="1"/>
    <col min="6" max="6" width="34.7109375" customWidth="1"/>
    <col min="7" max="7" width="5.7109375" customWidth="1"/>
    <col min="8" max="8" width="8.7109375" style="35" customWidth="1"/>
    <col min="9" max="9" width="11.42578125" style="89"/>
    <col min="10" max="10" width="12.7109375" style="147" customWidth="1"/>
    <col min="11" max="13" width="11.42578125" style="147"/>
  </cols>
  <sheetData>
    <row r="1" spans="1:11" ht="15">
      <c r="A1" s="121" t="s">
        <v>1049</v>
      </c>
      <c r="B1" s="122"/>
      <c r="C1" s="122"/>
      <c r="D1" s="123"/>
      <c r="E1" s="123"/>
      <c r="F1" s="123"/>
      <c r="G1" s="124"/>
      <c r="H1" s="125"/>
      <c r="I1" s="126"/>
    </row>
    <row r="2" spans="1:11" ht="15.75">
      <c r="A2" s="303"/>
      <c r="B2" s="122"/>
      <c r="C2" s="122"/>
      <c r="D2" s="123"/>
      <c r="E2" s="123"/>
      <c r="F2" s="123"/>
      <c r="G2" s="124"/>
      <c r="H2" s="125"/>
      <c r="I2" s="126"/>
    </row>
    <row r="3" spans="1:11" ht="13.5" thickBot="1">
      <c r="A3" s="261"/>
      <c r="B3" s="110"/>
      <c r="C3" s="110"/>
      <c r="D3" s="111"/>
      <c r="E3" s="111"/>
      <c r="F3" s="111"/>
      <c r="G3" s="111"/>
      <c r="H3" s="113"/>
      <c r="I3" s="114"/>
    </row>
    <row r="4" spans="1:11" ht="13.5" thickBot="1">
      <c r="A4" s="678" t="s">
        <v>480</v>
      </c>
      <c r="B4" s="679" t="s">
        <v>0</v>
      </c>
      <c r="C4" s="679" t="s">
        <v>481</v>
      </c>
      <c r="D4" s="679" t="s">
        <v>482</v>
      </c>
      <c r="E4" s="679" t="s">
        <v>483</v>
      </c>
      <c r="F4" s="679" t="s">
        <v>557</v>
      </c>
      <c r="G4" s="679" t="s">
        <v>553</v>
      </c>
      <c r="H4" s="679" t="s">
        <v>1</v>
      </c>
      <c r="I4" s="680" t="s">
        <v>555</v>
      </c>
    </row>
    <row r="5" spans="1:11">
      <c r="A5" s="112"/>
      <c r="B5" s="112"/>
      <c r="C5" s="112"/>
      <c r="D5" s="112"/>
      <c r="E5" s="112"/>
      <c r="F5" s="112"/>
      <c r="G5" s="112"/>
      <c r="H5" s="112"/>
      <c r="I5" s="681"/>
    </row>
    <row r="6" spans="1:11">
      <c r="A6" s="682" t="s">
        <v>595</v>
      </c>
      <c r="B6" s="112"/>
      <c r="C6" s="112"/>
      <c r="D6" s="112"/>
      <c r="E6" s="112"/>
      <c r="F6" s="682" t="s">
        <v>1027</v>
      </c>
      <c r="G6" s="112"/>
      <c r="H6" s="112"/>
      <c r="I6" s="681"/>
    </row>
    <row r="7" spans="1:11" ht="13.5" thickBot="1">
      <c r="A7" s="683"/>
      <c r="B7" s="683"/>
      <c r="C7" s="683"/>
      <c r="D7" s="683"/>
      <c r="E7" s="683"/>
      <c r="F7" s="683"/>
      <c r="G7" s="683"/>
      <c r="H7" s="683"/>
      <c r="I7" s="683"/>
    </row>
    <row r="8" spans="1:11" ht="13.5" thickBot="1">
      <c r="A8" s="684">
        <v>710</v>
      </c>
      <c r="B8" s="685" t="s">
        <v>554</v>
      </c>
      <c r="C8" s="685">
        <v>1</v>
      </c>
      <c r="D8" s="685">
        <v>340003</v>
      </c>
      <c r="E8" s="685" t="s">
        <v>219</v>
      </c>
      <c r="F8" s="685" t="s">
        <v>1028</v>
      </c>
      <c r="G8" s="685">
        <v>6</v>
      </c>
      <c r="H8" s="685" t="s">
        <v>1029</v>
      </c>
      <c r="I8" s="686">
        <v>0.10539999999999999</v>
      </c>
      <c r="J8" s="363"/>
      <c r="K8" s="26"/>
    </row>
    <row r="9" spans="1:11" ht="13.5" thickBot="1">
      <c r="A9" s="687">
        <v>713</v>
      </c>
      <c r="B9" s="688" t="s">
        <v>554</v>
      </c>
      <c r="C9" s="688">
        <v>1</v>
      </c>
      <c r="D9" s="688">
        <v>340003</v>
      </c>
      <c r="E9" s="688" t="s">
        <v>219</v>
      </c>
      <c r="F9" s="688" t="s">
        <v>220</v>
      </c>
      <c r="G9" s="688">
        <v>6</v>
      </c>
      <c r="H9" s="688" t="s">
        <v>1029</v>
      </c>
      <c r="I9" s="689">
        <v>0.28920000000000001</v>
      </c>
      <c r="J9" s="363"/>
      <c r="K9" s="26"/>
    </row>
    <row r="10" spans="1:11" ht="13.5" thickBot="1">
      <c r="A10" s="687">
        <v>709</v>
      </c>
      <c r="B10" s="688" t="s">
        <v>554</v>
      </c>
      <c r="C10" s="688">
        <v>1</v>
      </c>
      <c r="D10" s="688">
        <v>340003</v>
      </c>
      <c r="E10" s="688" t="s">
        <v>219</v>
      </c>
      <c r="F10" s="688" t="s">
        <v>1028</v>
      </c>
      <c r="G10" s="688">
        <v>6</v>
      </c>
      <c r="H10" s="688" t="s">
        <v>1029</v>
      </c>
      <c r="I10" s="690">
        <v>0.125</v>
      </c>
      <c r="J10" s="363"/>
      <c r="K10" s="26"/>
    </row>
    <row r="11" spans="1:11" ht="13.5" thickBot="1">
      <c r="A11" s="687">
        <v>729</v>
      </c>
      <c r="B11" s="688" t="s">
        <v>554</v>
      </c>
      <c r="C11" s="688">
        <v>1</v>
      </c>
      <c r="D11" s="688">
        <v>340003</v>
      </c>
      <c r="E11" s="688" t="s">
        <v>219</v>
      </c>
      <c r="F11" s="688" t="s">
        <v>220</v>
      </c>
      <c r="G11" s="688">
        <v>6</v>
      </c>
      <c r="H11" s="688" t="s">
        <v>1029</v>
      </c>
      <c r="I11" s="689">
        <v>0.10539999999999999</v>
      </c>
      <c r="J11" s="363"/>
      <c r="K11" s="26"/>
    </row>
    <row r="12" spans="1:11" ht="13.5" thickBot="1">
      <c r="A12" s="687">
        <v>744</v>
      </c>
      <c r="B12" s="688" t="s">
        <v>554</v>
      </c>
      <c r="C12" s="688">
        <v>1</v>
      </c>
      <c r="D12" s="688">
        <v>340003</v>
      </c>
      <c r="E12" s="688" t="s">
        <v>219</v>
      </c>
      <c r="F12" s="688" t="s">
        <v>1028</v>
      </c>
      <c r="G12" s="688">
        <v>6</v>
      </c>
      <c r="H12" s="688" t="s">
        <v>1029</v>
      </c>
      <c r="I12" s="689">
        <v>0.375</v>
      </c>
      <c r="J12" s="715"/>
      <c r="K12" s="26"/>
    </row>
    <row r="13" spans="1:11" ht="13.5" thickBot="1">
      <c r="A13" s="683"/>
      <c r="B13" s="683"/>
      <c r="C13" s="683"/>
      <c r="D13" s="683"/>
      <c r="E13" s="683"/>
      <c r="F13" s="683"/>
      <c r="G13" s="683"/>
      <c r="H13" s="683"/>
      <c r="I13" s="683"/>
      <c r="J13" s="363"/>
      <c r="K13" s="26"/>
    </row>
    <row r="14" spans="1:11" ht="13.5" thickBot="1">
      <c r="A14" s="684">
        <v>702</v>
      </c>
      <c r="B14" s="685" t="s">
        <v>9</v>
      </c>
      <c r="C14" s="685">
        <v>3</v>
      </c>
      <c r="D14" s="685">
        <v>340072</v>
      </c>
      <c r="E14" s="685" t="s">
        <v>85</v>
      </c>
      <c r="F14" s="685" t="s">
        <v>86</v>
      </c>
      <c r="G14" s="685">
        <v>6</v>
      </c>
      <c r="H14" s="685" t="s">
        <v>1029</v>
      </c>
      <c r="I14" s="686">
        <v>0.1</v>
      </c>
      <c r="J14" s="363"/>
      <c r="K14" s="26"/>
    </row>
    <row r="15" spans="1:11" ht="13.5" thickBot="1">
      <c r="A15" s="687">
        <v>712</v>
      </c>
      <c r="B15" s="688" t="s">
        <v>9</v>
      </c>
      <c r="C15" s="688">
        <v>3</v>
      </c>
      <c r="D15" s="688">
        <v>340072</v>
      </c>
      <c r="E15" s="688" t="s">
        <v>85</v>
      </c>
      <c r="F15" s="688" t="s">
        <v>86</v>
      </c>
      <c r="G15" s="688">
        <v>6</v>
      </c>
      <c r="H15" s="688" t="s">
        <v>1029</v>
      </c>
      <c r="I15" s="689">
        <v>0.15</v>
      </c>
      <c r="J15" s="363"/>
      <c r="K15" s="26"/>
    </row>
    <row r="16" spans="1:11" ht="13.5" thickBot="1">
      <c r="A16" s="687">
        <v>717</v>
      </c>
      <c r="B16" s="688" t="s">
        <v>9</v>
      </c>
      <c r="C16" s="688">
        <v>3</v>
      </c>
      <c r="D16" s="688">
        <v>340072</v>
      </c>
      <c r="E16" s="688" t="s">
        <v>85</v>
      </c>
      <c r="F16" s="688" t="s">
        <v>86</v>
      </c>
      <c r="G16" s="688">
        <v>6</v>
      </c>
      <c r="H16" s="688" t="s">
        <v>1029</v>
      </c>
      <c r="I16" s="689">
        <v>0.3</v>
      </c>
      <c r="J16" s="363"/>
      <c r="K16" s="26"/>
    </row>
    <row r="17" spans="1:11" ht="13.5" thickBot="1">
      <c r="A17" s="687">
        <v>732</v>
      </c>
      <c r="B17" s="688" t="s">
        <v>9</v>
      </c>
      <c r="C17" s="688">
        <v>3</v>
      </c>
      <c r="D17" s="688">
        <v>340072</v>
      </c>
      <c r="E17" s="688" t="s">
        <v>85</v>
      </c>
      <c r="F17" s="688" t="s">
        <v>86</v>
      </c>
      <c r="G17" s="688">
        <v>6</v>
      </c>
      <c r="H17" s="688" t="s">
        <v>1029</v>
      </c>
      <c r="I17" s="689">
        <v>0.3</v>
      </c>
      <c r="J17" s="363"/>
      <c r="K17" s="26"/>
    </row>
    <row r="18" spans="1:11" ht="13.5" thickBot="1">
      <c r="A18" s="687">
        <v>737</v>
      </c>
      <c r="B18" s="688" t="s">
        <v>9</v>
      </c>
      <c r="C18" s="688">
        <v>3</v>
      </c>
      <c r="D18" s="688">
        <v>340072</v>
      </c>
      <c r="E18" s="688" t="s">
        <v>85</v>
      </c>
      <c r="F18" s="688" t="s">
        <v>86</v>
      </c>
      <c r="G18" s="688">
        <v>6</v>
      </c>
      <c r="H18" s="688" t="s">
        <v>1029</v>
      </c>
      <c r="I18" s="689">
        <v>0.15</v>
      </c>
      <c r="J18" s="715"/>
      <c r="K18" s="26"/>
    </row>
    <row r="19" spans="1:11" ht="13.5" thickBot="1">
      <c r="A19" s="683"/>
      <c r="B19" s="683"/>
      <c r="C19" s="683"/>
      <c r="D19" s="683"/>
      <c r="E19" s="683"/>
      <c r="F19" s="683"/>
      <c r="G19" s="683"/>
      <c r="H19" s="683"/>
      <c r="I19" s="683"/>
      <c r="J19" s="363"/>
      <c r="K19" s="26"/>
    </row>
    <row r="20" spans="1:11" ht="13.5" thickBot="1">
      <c r="A20" s="684">
        <v>712</v>
      </c>
      <c r="B20" s="685" t="s">
        <v>9</v>
      </c>
      <c r="C20" s="685">
        <v>3</v>
      </c>
      <c r="D20" s="685">
        <v>340073</v>
      </c>
      <c r="E20" s="685" t="s">
        <v>279</v>
      </c>
      <c r="F20" s="685" t="s">
        <v>280</v>
      </c>
      <c r="G20" s="685">
        <v>6</v>
      </c>
      <c r="H20" s="685" t="s">
        <v>1029</v>
      </c>
      <c r="I20" s="686">
        <v>0.8</v>
      </c>
      <c r="J20" s="363"/>
      <c r="K20" s="26"/>
    </row>
    <row r="21" spans="1:11" ht="13.5" thickBot="1">
      <c r="A21" s="687">
        <v>729</v>
      </c>
      <c r="B21" s="688" t="s">
        <v>9</v>
      </c>
      <c r="C21" s="688">
        <v>3</v>
      </c>
      <c r="D21" s="688">
        <v>340073</v>
      </c>
      <c r="E21" s="688" t="s">
        <v>279</v>
      </c>
      <c r="F21" s="688" t="s">
        <v>280</v>
      </c>
      <c r="G21" s="688">
        <v>6</v>
      </c>
      <c r="H21" s="688" t="s">
        <v>1029</v>
      </c>
      <c r="I21" s="689">
        <v>0.2</v>
      </c>
      <c r="J21" s="715"/>
      <c r="K21" s="26"/>
    </row>
    <row r="22" spans="1:11" ht="13.5" thickBot="1">
      <c r="A22" s="683"/>
      <c r="B22" s="683"/>
      <c r="C22" s="683"/>
      <c r="D22" s="683"/>
      <c r="E22" s="683"/>
      <c r="F22" s="683"/>
      <c r="G22" s="683"/>
      <c r="H22" s="683"/>
      <c r="I22" s="683"/>
      <c r="J22" s="363"/>
      <c r="K22" s="26"/>
    </row>
    <row r="23" spans="1:11" ht="13.5" thickBot="1">
      <c r="A23" s="684">
        <v>702</v>
      </c>
      <c r="B23" s="685" t="s">
        <v>9</v>
      </c>
      <c r="C23" s="685">
        <v>4</v>
      </c>
      <c r="D23" s="685">
        <v>340076</v>
      </c>
      <c r="E23" s="685" t="s">
        <v>282</v>
      </c>
      <c r="F23" s="685" t="s">
        <v>283</v>
      </c>
      <c r="G23" s="685">
        <v>6</v>
      </c>
      <c r="H23" s="685" t="s">
        <v>1029</v>
      </c>
      <c r="I23" s="686">
        <v>0.2</v>
      </c>
      <c r="J23" s="363"/>
      <c r="K23" s="26"/>
    </row>
    <row r="24" spans="1:11" ht="13.5" thickBot="1">
      <c r="A24" s="687">
        <v>712</v>
      </c>
      <c r="B24" s="688" t="s">
        <v>9</v>
      </c>
      <c r="C24" s="688">
        <v>4</v>
      </c>
      <c r="D24" s="688">
        <v>340076</v>
      </c>
      <c r="E24" s="688" t="s">
        <v>282</v>
      </c>
      <c r="F24" s="688" t="s">
        <v>283</v>
      </c>
      <c r="G24" s="688">
        <v>6</v>
      </c>
      <c r="H24" s="688" t="s">
        <v>1029</v>
      </c>
      <c r="I24" s="689">
        <v>0.2</v>
      </c>
      <c r="J24" s="363"/>
      <c r="K24" s="26"/>
    </row>
    <row r="25" spans="1:11" ht="13.5" thickBot="1">
      <c r="A25" s="687">
        <v>717</v>
      </c>
      <c r="B25" s="688" t="s">
        <v>9</v>
      </c>
      <c r="C25" s="688">
        <v>4</v>
      </c>
      <c r="D25" s="688">
        <v>340076</v>
      </c>
      <c r="E25" s="688" t="s">
        <v>282</v>
      </c>
      <c r="F25" s="688" t="s">
        <v>283</v>
      </c>
      <c r="G25" s="688">
        <v>6</v>
      </c>
      <c r="H25" s="688" t="s">
        <v>1029</v>
      </c>
      <c r="I25" s="689">
        <v>0.2</v>
      </c>
      <c r="J25" s="363"/>
      <c r="K25" s="26"/>
    </row>
    <row r="26" spans="1:11" ht="13.5" thickBot="1">
      <c r="A26" s="687">
        <v>732</v>
      </c>
      <c r="B26" s="688" t="s">
        <v>9</v>
      </c>
      <c r="C26" s="688">
        <v>4</v>
      </c>
      <c r="D26" s="688">
        <v>340076</v>
      </c>
      <c r="E26" s="688" t="s">
        <v>282</v>
      </c>
      <c r="F26" s="688" t="s">
        <v>283</v>
      </c>
      <c r="G26" s="688">
        <v>6</v>
      </c>
      <c r="H26" s="688" t="s">
        <v>1029</v>
      </c>
      <c r="I26" s="689">
        <v>0.2</v>
      </c>
      <c r="J26" s="363"/>
      <c r="K26" s="26"/>
    </row>
    <row r="27" spans="1:11" ht="13.5" thickBot="1">
      <c r="A27" s="687">
        <v>737</v>
      </c>
      <c r="B27" s="688" t="s">
        <v>9</v>
      </c>
      <c r="C27" s="688">
        <v>4</v>
      </c>
      <c r="D27" s="688">
        <v>340076</v>
      </c>
      <c r="E27" s="688" t="s">
        <v>282</v>
      </c>
      <c r="F27" s="688" t="s">
        <v>283</v>
      </c>
      <c r="G27" s="688">
        <v>6</v>
      </c>
      <c r="H27" s="688" t="s">
        <v>1029</v>
      </c>
      <c r="I27" s="689">
        <v>0.2</v>
      </c>
      <c r="J27" s="716"/>
      <c r="K27" s="26"/>
    </row>
    <row r="28" spans="1:11" ht="13.5" thickBot="1">
      <c r="A28" s="683"/>
      <c r="B28" s="683"/>
      <c r="C28" s="683"/>
      <c r="D28" s="683"/>
      <c r="E28" s="683"/>
      <c r="F28" s="683"/>
      <c r="G28" s="683"/>
      <c r="H28" s="683"/>
      <c r="I28" s="683"/>
      <c r="J28" s="26"/>
      <c r="K28" s="26"/>
    </row>
    <row r="29" spans="1:11" ht="13.5" thickBot="1">
      <c r="A29" s="684">
        <v>712</v>
      </c>
      <c r="B29" s="685" t="s">
        <v>9</v>
      </c>
      <c r="C29" s="685">
        <v>5</v>
      </c>
      <c r="D29" s="685">
        <v>340078</v>
      </c>
      <c r="E29" s="685" t="s">
        <v>285</v>
      </c>
      <c r="F29" s="685" t="s">
        <v>286</v>
      </c>
      <c r="G29" s="685">
        <v>6</v>
      </c>
      <c r="H29" s="685" t="s">
        <v>1029</v>
      </c>
      <c r="I29" s="686">
        <v>0.33329999999999999</v>
      </c>
      <c r="J29" s="26"/>
      <c r="K29" s="26"/>
    </row>
    <row r="30" spans="1:11" ht="13.5" thickBot="1">
      <c r="A30" s="687">
        <v>717</v>
      </c>
      <c r="B30" s="688" t="s">
        <v>9</v>
      </c>
      <c r="C30" s="688">
        <v>5</v>
      </c>
      <c r="D30" s="688">
        <v>340078</v>
      </c>
      <c r="E30" s="688" t="s">
        <v>285</v>
      </c>
      <c r="F30" s="688" t="s">
        <v>286</v>
      </c>
      <c r="G30" s="688">
        <v>6</v>
      </c>
      <c r="H30" s="688" t="s">
        <v>1029</v>
      </c>
      <c r="I30" s="689">
        <v>0.33329999999999999</v>
      </c>
      <c r="J30" s="26"/>
      <c r="K30" s="26"/>
    </row>
    <row r="31" spans="1:11" ht="13.5" thickBot="1">
      <c r="A31" s="687">
        <v>737</v>
      </c>
      <c r="B31" s="688" t="s">
        <v>9</v>
      </c>
      <c r="C31" s="688">
        <v>5</v>
      </c>
      <c r="D31" s="688">
        <v>340078</v>
      </c>
      <c r="E31" s="688" t="s">
        <v>285</v>
      </c>
      <c r="F31" s="688" t="s">
        <v>286</v>
      </c>
      <c r="G31" s="688">
        <v>6</v>
      </c>
      <c r="H31" s="688" t="s">
        <v>1029</v>
      </c>
      <c r="I31" s="689">
        <v>0.33329999999999999</v>
      </c>
      <c r="J31" s="716"/>
      <c r="K31" s="26"/>
    </row>
    <row r="32" spans="1:11" ht="13.5" thickBot="1">
      <c r="A32" s="691"/>
      <c r="B32" s="691"/>
      <c r="C32" s="691"/>
      <c r="D32" s="691"/>
      <c r="E32" s="691"/>
      <c r="F32" s="691"/>
      <c r="G32" s="691"/>
      <c r="H32" s="691"/>
      <c r="I32" s="691"/>
      <c r="J32" s="26"/>
      <c r="K32" s="26"/>
    </row>
    <row r="33" spans="1:11" ht="13.5" thickBot="1">
      <c r="A33" s="687">
        <v>717</v>
      </c>
      <c r="B33" s="688" t="s">
        <v>554</v>
      </c>
      <c r="C33" s="688">
        <v>6</v>
      </c>
      <c r="D33" s="688">
        <v>340037</v>
      </c>
      <c r="E33" s="688" t="s">
        <v>168</v>
      </c>
      <c r="F33" s="688" t="s">
        <v>1030</v>
      </c>
      <c r="G33" s="688">
        <v>6</v>
      </c>
      <c r="H33" s="688" t="s">
        <v>1029</v>
      </c>
      <c r="I33" s="689">
        <v>0.75</v>
      </c>
      <c r="J33" s="26"/>
      <c r="K33" s="26"/>
    </row>
    <row r="34" spans="1:11" ht="13.5" thickBot="1">
      <c r="A34" s="687">
        <v>732</v>
      </c>
      <c r="B34" s="688" t="s">
        <v>554</v>
      </c>
      <c r="C34" s="688">
        <v>6</v>
      </c>
      <c r="D34" s="688">
        <v>340037</v>
      </c>
      <c r="E34" s="688" t="s">
        <v>168</v>
      </c>
      <c r="F34" s="688" t="s">
        <v>1030</v>
      </c>
      <c r="G34" s="688">
        <v>6</v>
      </c>
      <c r="H34" s="688" t="s">
        <v>1029</v>
      </c>
      <c r="I34" s="689">
        <v>0.25</v>
      </c>
      <c r="J34" s="716"/>
      <c r="K34" s="26"/>
    </row>
    <row r="35" spans="1:11" ht="13.5" thickBot="1">
      <c r="A35" s="683"/>
      <c r="B35" s="683"/>
      <c r="C35" s="683"/>
      <c r="D35" s="683"/>
      <c r="E35" s="683"/>
      <c r="F35" s="683"/>
      <c r="G35" s="683"/>
      <c r="H35" s="683"/>
      <c r="I35" s="683"/>
      <c r="J35" s="26"/>
      <c r="K35" s="26"/>
    </row>
    <row r="36" spans="1:11" ht="13.5" thickBot="1">
      <c r="A36" s="684">
        <v>702</v>
      </c>
      <c r="B36" s="685" t="s">
        <v>9</v>
      </c>
      <c r="C36" s="685">
        <v>6</v>
      </c>
      <c r="D36" s="685">
        <v>340084</v>
      </c>
      <c r="E36" s="685" t="s">
        <v>88</v>
      </c>
      <c r="F36" s="685" t="s">
        <v>89</v>
      </c>
      <c r="G36" s="685">
        <v>6</v>
      </c>
      <c r="H36" s="685" t="s">
        <v>1029</v>
      </c>
      <c r="I36" s="686">
        <v>0.3</v>
      </c>
      <c r="J36" s="26"/>
      <c r="K36" s="26"/>
    </row>
    <row r="37" spans="1:11" ht="13.5" thickBot="1">
      <c r="A37" s="687">
        <v>712</v>
      </c>
      <c r="B37" s="688" t="s">
        <v>9</v>
      </c>
      <c r="C37" s="688">
        <v>6</v>
      </c>
      <c r="D37" s="688">
        <v>340084</v>
      </c>
      <c r="E37" s="688" t="s">
        <v>88</v>
      </c>
      <c r="F37" s="688" t="s">
        <v>89</v>
      </c>
      <c r="G37" s="688">
        <v>6</v>
      </c>
      <c r="H37" s="688" t="s">
        <v>1029</v>
      </c>
      <c r="I37" s="689">
        <v>0.25</v>
      </c>
      <c r="J37" s="26"/>
      <c r="K37" s="26"/>
    </row>
    <row r="38" spans="1:11" ht="13.5" thickBot="1">
      <c r="A38" s="687">
        <v>717</v>
      </c>
      <c r="B38" s="688" t="s">
        <v>9</v>
      </c>
      <c r="C38" s="688">
        <v>6</v>
      </c>
      <c r="D38" s="688">
        <v>340084</v>
      </c>
      <c r="E38" s="688" t="s">
        <v>88</v>
      </c>
      <c r="F38" s="688" t="s">
        <v>89</v>
      </c>
      <c r="G38" s="688">
        <v>6</v>
      </c>
      <c r="H38" s="688" t="s">
        <v>1029</v>
      </c>
      <c r="I38" s="689">
        <v>0.1</v>
      </c>
      <c r="J38" s="26"/>
      <c r="K38" s="26"/>
    </row>
    <row r="39" spans="1:11" ht="13.5" thickBot="1">
      <c r="A39" s="687">
        <v>732</v>
      </c>
      <c r="B39" s="688" t="s">
        <v>9</v>
      </c>
      <c r="C39" s="688">
        <v>6</v>
      </c>
      <c r="D39" s="688">
        <v>340084</v>
      </c>
      <c r="E39" s="688" t="s">
        <v>88</v>
      </c>
      <c r="F39" s="688" t="s">
        <v>89</v>
      </c>
      <c r="G39" s="688">
        <v>6</v>
      </c>
      <c r="H39" s="688" t="s">
        <v>1029</v>
      </c>
      <c r="I39" s="689">
        <v>0.1</v>
      </c>
      <c r="J39" s="26"/>
      <c r="K39" s="26"/>
    </row>
    <row r="40" spans="1:11" ht="13.5" thickBot="1">
      <c r="A40" s="687">
        <v>737</v>
      </c>
      <c r="B40" s="688" t="s">
        <v>9</v>
      </c>
      <c r="C40" s="688">
        <v>6</v>
      </c>
      <c r="D40" s="688">
        <v>340084</v>
      </c>
      <c r="E40" s="688" t="s">
        <v>88</v>
      </c>
      <c r="F40" s="688" t="s">
        <v>89</v>
      </c>
      <c r="G40" s="688">
        <v>6</v>
      </c>
      <c r="H40" s="688" t="s">
        <v>1029</v>
      </c>
      <c r="I40" s="689">
        <v>0.25</v>
      </c>
      <c r="J40" s="716"/>
      <c r="K40" s="26"/>
    </row>
    <row r="41" spans="1:11" ht="13.5" thickBot="1">
      <c r="A41" s="691"/>
      <c r="B41" s="691"/>
      <c r="C41" s="691"/>
      <c r="D41" s="691"/>
      <c r="E41" s="691"/>
      <c r="F41" s="691"/>
      <c r="G41" s="691"/>
      <c r="H41" s="691"/>
      <c r="I41" s="691"/>
      <c r="J41" s="716"/>
      <c r="K41" s="26"/>
    </row>
    <row r="42" spans="1:11" ht="13.5" thickBot="1">
      <c r="A42" s="687">
        <v>709</v>
      </c>
      <c r="B42" s="688" t="s">
        <v>75</v>
      </c>
      <c r="C42" s="688">
        <v>5</v>
      </c>
      <c r="D42" s="688">
        <v>340036</v>
      </c>
      <c r="E42" s="688" t="s">
        <v>165</v>
      </c>
      <c r="F42" s="688" t="s">
        <v>166</v>
      </c>
      <c r="G42" s="688">
        <v>6</v>
      </c>
      <c r="H42" s="688" t="s">
        <v>1029</v>
      </c>
      <c r="I42" s="689">
        <v>0.4</v>
      </c>
      <c r="J42" s="716"/>
      <c r="K42" s="26"/>
    </row>
    <row r="43" spans="1:11" ht="13.5" thickBot="1">
      <c r="A43" s="687">
        <v>732</v>
      </c>
      <c r="B43" s="688" t="s">
        <v>75</v>
      </c>
      <c r="C43" s="688">
        <v>5</v>
      </c>
      <c r="D43" s="688">
        <v>340036</v>
      </c>
      <c r="E43" s="688" t="s">
        <v>165</v>
      </c>
      <c r="F43" s="688" t="s">
        <v>166</v>
      </c>
      <c r="G43" s="688">
        <v>6</v>
      </c>
      <c r="H43" s="688" t="s">
        <v>1029</v>
      </c>
      <c r="I43" s="689">
        <v>0.6</v>
      </c>
      <c r="J43" s="716"/>
      <c r="K43" s="26"/>
    </row>
    <row r="44" spans="1:11" ht="13.5" thickBot="1">
      <c r="A44" s="691"/>
      <c r="B44" s="691"/>
      <c r="C44" s="691"/>
      <c r="D44" s="691"/>
      <c r="E44" s="691"/>
      <c r="F44" s="691"/>
      <c r="G44" s="691"/>
      <c r="H44" s="691"/>
      <c r="I44" s="691"/>
      <c r="J44" s="26"/>
      <c r="K44" s="26"/>
    </row>
    <row r="45" spans="1:11" ht="13.5" thickBot="1">
      <c r="A45" s="687">
        <v>712</v>
      </c>
      <c r="B45" s="688" t="s">
        <v>3</v>
      </c>
      <c r="C45" s="688">
        <v>6</v>
      </c>
      <c r="D45" s="688">
        <v>340060</v>
      </c>
      <c r="E45" s="688" t="s">
        <v>276</v>
      </c>
      <c r="F45" s="688" t="s">
        <v>1031</v>
      </c>
      <c r="G45" s="688">
        <v>6</v>
      </c>
      <c r="H45" s="688" t="s">
        <v>1029</v>
      </c>
      <c r="I45" s="689">
        <v>0.33329999999999999</v>
      </c>
      <c r="J45" s="26"/>
      <c r="K45" s="26"/>
    </row>
    <row r="46" spans="1:11" ht="13.5" thickBot="1">
      <c r="A46" s="687">
        <v>717</v>
      </c>
      <c r="B46" s="688" t="s">
        <v>3</v>
      </c>
      <c r="C46" s="688">
        <v>6</v>
      </c>
      <c r="D46" s="688">
        <v>340060</v>
      </c>
      <c r="E46" s="688" t="s">
        <v>276</v>
      </c>
      <c r="F46" s="688" t="s">
        <v>1031</v>
      </c>
      <c r="G46" s="688">
        <v>6</v>
      </c>
      <c r="H46" s="688" t="s">
        <v>1029</v>
      </c>
      <c r="I46" s="689">
        <v>0.33329999999999999</v>
      </c>
      <c r="J46" s="716"/>
      <c r="K46" s="26"/>
    </row>
    <row r="47" spans="1:11" ht="13.5" thickBot="1">
      <c r="A47" s="687">
        <v>737</v>
      </c>
      <c r="B47" s="688" t="s">
        <v>3</v>
      </c>
      <c r="C47" s="688">
        <v>6</v>
      </c>
      <c r="D47" s="688">
        <v>340060</v>
      </c>
      <c r="E47" s="688" t="s">
        <v>276</v>
      </c>
      <c r="F47" s="688" t="s">
        <v>1031</v>
      </c>
      <c r="G47" s="688">
        <v>6</v>
      </c>
      <c r="H47" s="688" t="s">
        <v>1029</v>
      </c>
      <c r="I47" s="689">
        <v>0.33329999999999999</v>
      </c>
      <c r="J47" s="26"/>
      <c r="K47" s="26"/>
    </row>
    <row r="48" spans="1:11" ht="13.5" thickBot="1">
      <c r="A48" s="691"/>
      <c r="B48" s="691"/>
      <c r="C48" s="691"/>
      <c r="D48" s="691"/>
      <c r="E48" s="691"/>
      <c r="F48" s="691"/>
      <c r="G48" s="691"/>
      <c r="H48" s="691"/>
      <c r="I48" s="691"/>
      <c r="J48" s="26"/>
      <c r="K48" s="26"/>
    </row>
    <row r="49" spans="1:11" ht="13.5" thickBot="1">
      <c r="A49" s="692" t="s">
        <v>595</v>
      </c>
      <c r="B49" s="693"/>
      <c r="C49" s="693"/>
      <c r="D49" s="693"/>
      <c r="E49" s="693"/>
      <c r="F49" s="692" t="s">
        <v>1032</v>
      </c>
      <c r="G49" s="693"/>
      <c r="H49" s="693"/>
      <c r="I49" s="694"/>
      <c r="J49" s="716"/>
      <c r="K49" s="26"/>
    </row>
    <row r="50" spans="1:11" ht="13.5" thickBot="1">
      <c r="A50" s="691"/>
      <c r="B50" s="691"/>
      <c r="C50" s="691"/>
      <c r="D50" s="691"/>
      <c r="E50" s="691"/>
      <c r="F50" s="691"/>
      <c r="G50" s="691"/>
      <c r="H50" s="691"/>
      <c r="I50" s="691"/>
      <c r="J50" s="26"/>
      <c r="K50" s="26"/>
    </row>
    <row r="51" spans="1:11" ht="13.5" thickBot="1">
      <c r="A51" s="687">
        <v>707</v>
      </c>
      <c r="B51" s="688" t="s">
        <v>9</v>
      </c>
      <c r="C51" s="688">
        <v>7</v>
      </c>
      <c r="D51" s="688">
        <v>340263</v>
      </c>
      <c r="E51" s="688" t="s">
        <v>139</v>
      </c>
      <c r="F51" s="688" t="s">
        <v>140</v>
      </c>
      <c r="G51" s="688">
        <v>6</v>
      </c>
      <c r="H51" s="688" t="s">
        <v>28</v>
      </c>
      <c r="I51" s="689">
        <v>1</v>
      </c>
      <c r="J51" s="26"/>
      <c r="K51" s="26"/>
    </row>
    <row r="52" spans="1:11" ht="13.5" thickBot="1">
      <c r="A52" s="687">
        <v>732</v>
      </c>
      <c r="B52" s="688" t="s">
        <v>9</v>
      </c>
      <c r="C52" s="688">
        <v>7</v>
      </c>
      <c r="D52" s="688">
        <v>340263</v>
      </c>
      <c r="E52" s="688" t="s">
        <v>139</v>
      </c>
      <c r="F52" s="688" t="s">
        <v>140</v>
      </c>
      <c r="G52" s="688">
        <v>6</v>
      </c>
      <c r="H52" s="688" t="s">
        <v>28</v>
      </c>
      <c r="I52" s="689">
        <v>0</v>
      </c>
      <c r="J52" s="716"/>
      <c r="K52" s="26"/>
    </row>
    <row r="53" spans="1:11" ht="13.5" thickBot="1">
      <c r="A53" s="683"/>
      <c r="B53" s="683"/>
      <c r="C53" s="683"/>
      <c r="D53" s="683"/>
      <c r="E53" s="683"/>
      <c r="F53" s="683"/>
      <c r="G53" s="683"/>
      <c r="H53" s="683"/>
      <c r="I53" s="683"/>
      <c r="J53" s="26"/>
      <c r="K53" s="26"/>
    </row>
    <row r="54" spans="1:11" ht="13.5" thickBot="1">
      <c r="A54" s="684">
        <v>717</v>
      </c>
      <c r="B54" s="685" t="s">
        <v>9</v>
      </c>
      <c r="C54" s="685">
        <v>7</v>
      </c>
      <c r="D54" s="685">
        <v>340268</v>
      </c>
      <c r="E54" s="685" t="s">
        <v>323</v>
      </c>
      <c r="F54" s="685" t="s">
        <v>1033</v>
      </c>
      <c r="G54" s="685">
        <v>6</v>
      </c>
      <c r="H54" s="685" t="s">
        <v>28</v>
      </c>
      <c r="I54" s="686">
        <v>0.5</v>
      </c>
      <c r="J54" s="26"/>
      <c r="K54" s="26"/>
    </row>
    <row r="55" spans="1:11" ht="13.5" thickBot="1">
      <c r="A55" s="687">
        <v>732</v>
      </c>
      <c r="B55" s="688" t="s">
        <v>9</v>
      </c>
      <c r="C55" s="688">
        <v>7</v>
      </c>
      <c r="D55" s="688">
        <v>340268</v>
      </c>
      <c r="E55" s="688" t="s">
        <v>323</v>
      </c>
      <c r="F55" s="688" t="s">
        <v>1033</v>
      </c>
      <c r="G55" s="688">
        <v>6</v>
      </c>
      <c r="H55" s="688" t="s">
        <v>28</v>
      </c>
      <c r="I55" s="689">
        <v>0.5</v>
      </c>
      <c r="J55" s="716"/>
      <c r="K55" s="26"/>
    </row>
    <row r="56" spans="1:11" ht="13.5" thickBot="1">
      <c r="A56" s="683"/>
      <c r="B56" s="683"/>
      <c r="C56" s="683"/>
      <c r="D56" s="683"/>
      <c r="E56" s="683"/>
      <c r="F56" s="683"/>
      <c r="G56" s="683"/>
      <c r="H56" s="683"/>
      <c r="I56" s="683"/>
      <c r="J56" s="26"/>
      <c r="K56" s="26"/>
    </row>
    <row r="57" spans="1:11" ht="13.5" thickBot="1">
      <c r="A57" s="684">
        <v>702</v>
      </c>
      <c r="B57" s="685" t="s">
        <v>9</v>
      </c>
      <c r="C57" s="685">
        <v>7</v>
      </c>
      <c r="D57" s="685">
        <v>340273</v>
      </c>
      <c r="E57" s="695" t="s">
        <v>905</v>
      </c>
      <c r="F57" s="695" t="s">
        <v>1034</v>
      </c>
      <c r="G57" s="685">
        <v>6</v>
      </c>
      <c r="H57" s="685" t="s">
        <v>28</v>
      </c>
      <c r="I57" s="696">
        <v>0.66669999999999996</v>
      </c>
      <c r="J57" s="26"/>
      <c r="K57" s="26"/>
    </row>
    <row r="58" spans="1:11" ht="13.5" thickBot="1">
      <c r="A58" s="687">
        <v>717</v>
      </c>
      <c r="B58" s="688" t="s">
        <v>9</v>
      </c>
      <c r="C58" s="688">
        <v>7</v>
      </c>
      <c r="D58" s="688">
        <v>340273</v>
      </c>
      <c r="E58" s="697" t="s">
        <v>905</v>
      </c>
      <c r="F58" s="697" t="s">
        <v>1034</v>
      </c>
      <c r="G58" s="688">
        <v>6</v>
      </c>
      <c r="H58" s="688" t="s">
        <v>28</v>
      </c>
      <c r="I58" s="698">
        <v>0.33329999999999999</v>
      </c>
      <c r="J58" s="716"/>
      <c r="K58" s="26"/>
    </row>
    <row r="59" spans="1:11" ht="13.5" thickBot="1">
      <c r="A59" s="699"/>
      <c r="B59" s="699"/>
      <c r="C59" s="699"/>
      <c r="D59" s="699"/>
      <c r="E59" s="699"/>
      <c r="F59" s="699"/>
      <c r="G59" s="699"/>
      <c r="H59" s="699"/>
      <c r="I59" s="700"/>
      <c r="J59" s="26"/>
      <c r="K59" s="26"/>
    </row>
    <row r="60" spans="1:11" ht="13.5" thickBot="1">
      <c r="A60" s="701">
        <v>709</v>
      </c>
      <c r="B60" s="688" t="s">
        <v>80</v>
      </c>
      <c r="C60" s="688">
        <v>7</v>
      </c>
      <c r="D60" s="688">
        <v>340243</v>
      </c>
      <c r="E60" s="702" t="s">
        <v>914</v>
      </c>
      <c r="F60" s="702" t="s">
        <v>1035</v>
      </c>
      <c r="G60" s="688">
        <v>6</v>
      </c>
      <c r="H60" s="688" t="s">
        <v>28</v>
      </c>
      <c r="I60" s="703">
        <v>1</v>
      </c>
      <c r="J60" s="26"/>
      <c r="K60" s="26"/>
    </row>
    <row r="61" spans="1:11" ht="13.5" thickBot="1">
      <c r="A61" s="701">
        <v>710</v>
      </c>
      <c r="B61" s="688" t="s">
        <v>80</v>
      </c>
      <c r="C61" s="688">
        <v>7</v>
      </c>
      <c r="D61" s="688">
        <v>340243</v>
      </c>
      <c r="E61" s="702" t="s">
        <v>914</v>
      </c>
      <c r="F61" s="702" t="s">
        <v>1035</v>
      </c>
      <c r="G61" s="688">
        <v>6</v>
      </c>
      <c r="H61" s="688" t="s">
        <v>28</v>
      </c>
      <c r="I61" s="703">
        <v>0</v>
      </c>
      <c r="J61" s="26"/>
      <c r="K61" s="26"/>
    </row>
    <row r="62" spans="1:11" ht="13.5" thickBot="1">
      <c r="A62" s="704"/>
      <c r="B62" s="699"/>
      <c r="C62" s="699"/>
      <c r="D62" s="699"/>
      <c r="E62" s="704"/>
      <c r="F62" s="704"/>
      <c r="G62" s="699"/>
      <c r="H62" s="699"/>
      <c r="I62" s="705"/>
      <c r="J62" s="716"/>
      <c r="K62" s="26"/>
    </row>
    <row r="63" spans="1:11" ht="13.5" thickBot="1">
      <c r="A63" s="701">
        <v>709</v>
      </c>
      <c r="B63" s="688" t="s">
        <v>80</v>
      </c>
      <c r="C63" s="688">
        <v>7</v>
      </c>
      <c r="D63" s="688" t="s">
        <v>1036</v>
      </c>
      <c r="E63" s="702" t="s">
        <v>920</v>
      </c>
      <c r="F63" s="702" t="s">
        <v>922</v>
      </c>
      <c r="G63" s="688">
        <v>6</v>
      </c>
      <c r="H63" s="688" t="s">
        <v>28</v>
      </c>
      <c r="I63" s="703">
        <v>0</v>
      </c>
      <c r="J63" s="26"/>
      <c r="K63" s="26"/>
    </row>
    <row r="64" spans="1:11" ht="13.5" thickBot="1">
      <c r="A64" s="701">
        <v>710</v>
      </c>
      <c r="B64" s="688" t="s">
        <v>80</v>
      </c>
      <c r="C64" s="688">
        <v>7</v>
      </c>
      <c r="D64" s="688" t="s">
        <v>1036</v>
      </c>
      <c r="E64" s="702" t="s">
        <v>920</v>
      </c>
      <c r="F64" s="702" t="s">
        <v>922</v>
      </c>
      <c r="G64" s="688">
        <v>6</v>
      </c>
      <c r="H64" s="688" t="s">
        <v>28</v>
      </c>
      <c r="I64" s="703">
        <v>1</v>
      </c>
      <c r="J64" s="26"/>
      <c r="K64" s="26"/>
    </row>
    <row r="65" spans="1:11">
      <c r="A65" s="111"/>
      <c r="B65" s="111"/>
      <c r="C65" s="111"/>
      <c r="D65" s="111"/>
      <c r="E65" s="111"/>
      <c r="F65" s="111"/>
      <c r="G65" s="111"/>
      <c r="H65" s="111"/>
      <c r="I65" s="706"/>
      <c r="J65" s="26"/>
      <c r="K65" s="26"/>
    </row>
    <row r="66" spans="1:11" ht="13.5" thickBot="1">
      <c r="A66" s="683"/>
      <c r="B66" s="683"/>
      <c r="C66" s="683"/>
      <c r="D66" s="683"/>
      <c r="E66" s="683"/>
      <c r="F66" s="683"/>
      <c r="G66" s="683"/>
      <c r="H66" s="683"/>
      <c r="I66" s="683"/>
      <c r="J66" s="26"/>
      <c r="K66" s="26"/>
    </row>
    <row r="67" spans="1:11" ht="13.5" thickBot="1">
      <c r="A67" s="684">
        <v>710</v>
      </c>
      <c r="B67" s="685" t="s">
        <v>1037</v>
      </c>
      <c r="C67" s="685">
        <v>8</v>
      </c>
      <c r="D67" s="685">
        <v>340004</v>
      </c>
      <c r="E67" s="685" t="s">
        <v>223</v>
      </c>
      <c r="F67" s="685" t="s">
        <v>224</v>
      </c>
      <c r="G67" s="685">
        <v>6</v>
      </c>
      <c r="H67" s="685" t="s">
        <v>28</v>
      </c>
      <c r="I67" s="686">
        <v>0.5</v>
      </c>
      <c r="J67" s="716"/>
      <c r="K67" s="26"/>
    </row>
    <row r="68" spans="1:11" ht="13.5" thickBot="1">
      <c r="A68" s="687">
        <v>729</v>
      </c>
      <c r="B68" s="688" t="s">
        <v>1037</v>
      </c>
      <c r="C68" s="688">
        <v>8</v>
      </c>
      <c r="D68" s="688">
        <v>340004</v>
      </c>
      <c r="E68" s="688" t="s">
        <v>223</v>
      </c>
      <c r="F68" s="688" t="s">
        <v>224</v>
      </c>
      <c r="G68" s="688">
        <v>6</v>
      </c>
      <c r="H68" s="688" t="s">
        <v>28</v>
      </c>
      <c r="I68" s="689">
        <v>0.5</v>
      </c>
      <c r="J68" s="26"/>
      <c r="K68" s="26"/>
    </row>
    <row r="69" spans="1:11" ht="13.5" thickBot="1">
      <c r="A69" s="683"/>
      <c r="B69" s="683"/>
      <c r="C69" s="683"/>
      <c r="D69" s="683"/>
      <c r="E69" s="683"/>
      <c r="F69" s="683"/>
      <c r="G69" s="683"/>
      <c r="H69" s="683"/>
      <c r="I69" s="683"/>
      <c r="J69" s="26"/>
      <c r="K69" s="26"/>
    </row>
    <row r="70" spans="1:11" ht="13.5" thickBot="1">
      <c r="A70" s="684">
        <v>709</v>
      </c>
      <c r="B70" s="685" t="s">
        <v>1037</v>
      </c>
      <c r="C70" s="685">
        <v>8</v>
      </c>
      <c r="D70" s="685">
        <v>340005</v>
      </c>
      <c r="E70" s="685" t="s">
        <v>478</v>
      </c>
      <c r="F70" s="685" t="s">
        <v>479</v>
      </c>
      <c r="G70" s="685">
        <v>6</v>
      </c>
      <c r="H70" s="685" t="s">
        <v>28</v>
      </c>
      <c r="I70" s="686">
        <v>0.66669999999999996</v>
      </c>
      <c r="J70" s="716"/>
      <c r="K70" s="26"/>
    </row>
    <row r="71" spans="1:11" ht="13.5" thickBot="1">
      <c r="A71" s="687">
        <v>744</v>
      </c>
      <c r="B71" s="688" t="s">
        <v>1037</v>
      </c>
      <c r="C71" s="688">
        <v>8</v>
      </c>
      <c r="D71" s="688">
        <v>340005</v>
      </c>
      <c r="E71" s="688" t="s">
        <v>478</v>
      </c>
      <c r="F71" s="688" t="s">
        <v>1038</v>
      </c>
      <c r="G71" s="688">
        <v>6</v>
      </c>
      <c r="H71" s="688" t="s">
        <v>28</v>
      </c>
      <c r="I71" s="689">
        <v>0.33329999999999999</v>
      </c>
      <c r="J71" s="26"/>
      <c r="K71" s="26"/>
    </row>
    <row r="72" spans="1:11" ht="13.5" thickBot="1">
      <c r="A72" s="683"/>
      <c r="B72" s="683"/>
      <c r="C72" s="683"/>
      <c r="D72" s="683"/>
      <c r="E72" s="683"/>
      <c r="F72" s="683"/>
      <c r="G72" s="683"/>
      <c r="H72" s="683"/>
      <c r="I72" s="683"/>
      <c r="J72" s="26"/>
      <c r="K72" s="26"/>
    </row>
    <row r="73" spans="1:11" ht="13.5" thickBot="1">
      <c r="A73" s="707">
        <v>707</v>
      </c>
      <c r="B73" s="685" t="s">
        <v>1037</v>
      </c>
      <c r="C73" s="685">
        <v>8</v>
      </c>
      <c r="D73" s="685" t="s">
        <v>1036</v>
      </c>
      <c r="E73" s="708" t="s">
        <v>906</v>
      </c>
      <c r="F73" s="708" t="s">
        <v>907</v>
      </c>
      <c r="G73" s="685">
        <v>6</v>
      </c>
      <c r="H73" s="685" t="s">
        <v>28</v>
      </c>
      <c r="I73" s="709">
        <v>0.5</v>
      </c>
      <c r="J73" s="716"/>
      <c r="K73" s="26"/>
    </row>
    <row r="74" spans="1:11" ht="13.5" thickBot="1">
      <c r="A74" s="701">
        <v>732</v>
      </c>
      <c r="B74" s="688" t="s">
        <v>1037</v>
      </c>
      <c r="C74" s="688">
        <v>8</v>
      </c>
      <c r="D74" s="688" t="s">
        <v>1036</v>
      </c>
      <c r="E74" s="702" t="s">
        <v>906</v>
      </c>
      <c r="F74" s="702" t="s">
        <v>907</v>
      </c>
      <c r="G74" s="688">
        <v>6</v>
      </c>
      <c r="H74" s="688" t="s">
        <v>28</v>
      </c>
      <c r="I74" s="703">
        <v>0.5</v>
      </c>
      <c r="J74" s="26"/>
      <c r="K74" s="26"/>
    </row>
    <row r="75" spans="1:11" ht="13.5" thickBot="1">
      <c r="A75" s="691"/>
      <c r="B75" s="691"/>
      <c r="C75" s="691"/>
      <c r="D75" s="691"/>
      <c r="E75" s="691"/>
      <c r="F75" s="691"/>
      <c r="G75" s="691"/>
      <c r="H75" s="691"/>
      <c r="I75" s="691"/>
      <c r="J75" s="26"/>
      <c r="K75" s="26"/>
    </row>
    <row r="76" spans="1:11" ht="13.5" thickBot="1">
      <c r="A76" s="701">
        <v>709</v>
      </c>
      <c r="B76" s="688" t="s">
        <v>1037</v>
      </c>
      <c r="C76" s="688">
        <v>8</v>
      </c>
      <c r="D76" s="688" t="s">
        <v>1036</v>
      </c>
      <c r="E76" s="702" t="s">
        <v>909</v>
      </c>
      <c r="F76" s="702" t="s">
        <v>957</v>
      </c>
      <c r="G76" s="688">
        <v>6</v>
      </c>
      <c r="H76" s="688" t="s">
        <v>28</v>
      </c>
      <c r="I76" s="703">
        <v>0.5</v>
      </c>
      <c r="J76" s="26"/>
      <c r="K76" s="26"/>
    </row>
    <row r="77" spans="1:11" ht="13.5" thickBot="1">
      <c r="A77" s="701">
        <v>717</v>
      </c>
      <c r="B77" s="688" t="s">
        <v>1037</v>
      </c>
      <c r="C77" s="688">
        <v>8</v>
      </c>
      <c r="D77" s="688" t="s">
        <v>1036</v>
      </c>
      <c r="E77" s="702" t="s">
        <v>909</v>
      </c>
      <c r="F77" s="702" t="s">
        <v>957</v>
      </c>
      <c r="G77" s="688">
        <v>6</v>
      </c>
      <c r="H77" s="688" t="s">
        <v>28</v>
      </c>
      <c r="I77" s="703">
        <v>0.3</v>
      </c>
      <c r="J77" s="716"/>
      <c r="K77" s="26"/>
    </row>
    <row r="78" spans="1:11" ht="13.5" thickBot="1">
      <c r="A78" s="701">
        <v>756</v>
      </c>
      <c r="B78" s="688" t="s">
        <v>1037</v>
      </c>
      <c r="C78" s="688">
        <v>8</v>
      </c>
      <c r="D78" s="688" t="s">
        <v>1036</v>
      </c>
      <c r="E78" s="702" t="s">
        <v>909</v>
      </c>
      <c r="F78" s="702" t="s">
        <v>957</v>
      </c>
      <c r="G78" s="688">
        <v>6</v>
      </c>
      <c r="H78" s="688" t="s">
        <v>28</v>
      </c>
      <c r="I78" s="703">
        <v>0.2</v>
      </c>
    </row>
    <row r="79" spans="1:11" ht="13.5" thickBot="1">
      <c r="A79" s="683"/>
      <c r="B79" s="683"/>
      <c r="C79" s="683"/>
      <c r="D79" s="683"/>
      <c r="E79" s="683"/>
      <c r="F79" s="683"/>
      <c r="G79" s="683"/>
      <c r="H79" s="683"/>
      <c r="I79" s="683"/>
    </row>
    <row r="80" spans="1:11" ht="13.5" thickBot="1">
      <c r="A80" s="707">
        <v>709</v>
      </c>
      <c r="B80" s="685" t="s">
        <v>1037</v>
      </c>
      <c r="C80" s="685">
        <v>8</v>
      </c>
      <c r="D80" s="685" t="s">
        <v>1036</v>
      </c>
      <c r="E80" s="708" t="s">
        <v>910</v>
      </c>
      <c r="F80" s="708" t="s">
        <v>1039</v>
      </c>
      <c r="G80" s="685">
        <v>6</v>
      </c>
      <c r="H80" s="685" t="s">
        <v>28</v>
      </c>
      <c r="I80" s="709">
        <v>0.75</v>
      </c>
    </row>
    <row r="81" spans="1:10" ht="13.5" thickBot="1">
      <c r="A81" s="701">
        <v>717</v>
      </c>
      <c r="B81" s="688" t="s">
        <v>1037</v>
      </c>
      <c r="C81" s="688">
        <v>8</v>
      </c>
      <c r="D81" s="688" t="s">
        <v>1036</v>
      </c>
      <c r="E81" s="702" t="s">
        <v>910</v>
      </c>
      <c r="F81" s="702" t="s">
        <v>1039</v>
      </c>
      <c r="G81" s="688">
        <v>6</v>
      </c>
      <c r="H81" s="688" t="s">
        <v>28</v>
      </c>
      <c r="I81" s="703">
        <v>0.25</v>
      </c>
      <c r="J81" s="363"/>
    </row>
    <row r="82" spans="1:10">
      <c r="A82" s="683"/>
      <c r="B82" s="683"/>
      <c r="C82" s="683"/>
      <c r="D82" s="683"/>
      <c r="E82" s="683"/>
      <c r="F82" s="683"/>
      <c r="G82" s="683"/>
      <c r="H82" s="683"/>
      <c r="I82" s="683"/>
      <c r="J82" s="715"/>
    </row>
    <row r="83" spans="1:10">
      <c r="A83" s="803" t="s">
        <v>579</v>
      </c>
      <c r="B83" s="803"/>
      <c r="C83" s="683"/>
      <c r="D83" s="683"/>
      <c r="E83" s="683"/>
      <c r="F83" s="682" t="s">
        <v>1040</v>
      </c>
      <c r="G83" s="683"/>
      <c r="H83" s="683"/>
      <c r="I83" s="683"/>
      <c r="J83" s="363"/>
    </row>
    <row r="84" spans="1:10" ht="13.5" thickBot="1">
      <c r="A84" s="683"/>
      <c r="B84" s="683"/>
      <c r="C84" s="683"/>
      <c r="D84" s="683"/>
      <c r="E84" s="683"/>
      <c r="F84" s="683"/>
      <c r="G84" s="683"/>
      <c r="H84" s="683"/>
      <c r="I84" s="683"/>
      <c r="J84" s="363"/>
    </row>
    <row r="85" spans="1:10" ht="13.5" thickBot="1">
      <c r="A85" s="684">
        <v>707</v>
      </c>
      <c r="B85" s="685" t="s">
        <v>70</v>
      </c>
      <c r="C85" s="685">
        <v>2</v>
      </c>
      <c r="D85" s="685">
        <v>340608</v>
      </c>
      <c r="E85" s="685" t="s">
        <v>149</v>
      </c>
      <c r="F85" s="685" t="s">
        <v>150</v>
      </c>
      <c r="G85" s="685">
        <v>5</v>
      </c>
      <c r="H85" s="685" t="s">
        <v>1029</v>
      </c>
      <c r="I85" s="686">
        <v>0.5</v>
      </c>
      <c r="J85" s="715"/>
    </row>
    <row r="86" spans="1:10" ht="13.5" thickBot="1">
      <c r="A86" s="687">
        <v>710</v>
      </c>
      <c r="B86" s="688" t="s">
        <v>70</v>
      </c>
      <c r="C86" s="688">
        <v>2</v>
      </c>
      <c r="D86" s="688">
        <v>340608</v>
      </c>
      <c r="E86" s="688" t="s">
        <v>149</v>
      </c>
      <c r="F86" s="688" t="s">
        <v>150</v>
      </c>
      <c r="G86" s="688">
        <v>5</v>
      </c>
      <c r="H86" s="688" t="s">
        <v>1029</v>
      </c>
      <c r="I86" s="689">
        <v>0.5</v>
      </c>
      <c r="J86" s="363"/>
    </row>
    <row r="87" spans="1:10" ht="13.5" thickBot="1">
      <c r="A87" s="683"/>
      <c r="B87" s="683"/>
      <c r="C87" s="683"/>
      <c r="D87" s="683"/>
      <c r="E87" s="683"/>
      <c r="F87" s="683"/>
      <c r="G87" s="683"/>
      <c r="H87" s="683"/>
      <c r="I87" s="683"/>
      <c r="J87" s="363"/>
    </row>
    <row r="88" spans="1:10" ht="13.5" thickBot="1">
      <c r="A88" s="684">
        <v>709</v>
      </c>
      <c r="B88" s="685" t="s">
        <v>70</v>
      </c>
      <c r="C88" s="685">
        <v>2</v>
      </c>
      <c r="D88" s="685">
        <v>340610</v>
      </c>
      <c r="E88" s="685" t="s">
        <v>215</v>
      </c>
      <c r="F88" s="685" t="s">
        <v>216</v>
      </c>
      <c r="G88" s="685">
        <v>5</v>
      </c>
      <c r="H88" s="685" t="s">
        <v>1029</v>
      </c>
      <c r="I88" s="686">
        <v>0.5</v>
      </c>
      <c r="J88" s="715"/>
    </row>
    <row r="89" spans="1:10" ht="13.5" thickBot="1">
      <c r="A89" s="687">
        <v>710</v>
      </c>
      <c r="B89" s="688" t="s">
        <v>70</v>
      </c>
      <c r="C89" s="688">
        <v>2</v>
      </c>
      <c r="D89" s="688">
        <v>340610</v>
      </c>
      <c r="E89" s="688" t="s">
        <v>215</v>
      </c>
      <c r="F89" s="688" t="s">
        <v>216</v>
      </c>
      <c r="G89" s="688">
        <v>5</v>
      </c>
      <c r="H89" s="688" t="s">
        <v>1029</v>
      </c>
      <c r="I89" s="689">
        <v>0.5</v>
      </c>
      <c r="J89" s="363"/>
    </row>
    <row r="90" spans="1:10" ht="13.5" thickBot="1">
      <c r="A90" s="683"/>
      <c r="B90" s="683"/>
      <c r="C90" s="683"/>
      <c r="D90" s="683"/>
      <c r="E90" s="683"/>
      <c r="F90" s="683"/>
      <c r="G90" s="683"/>
      <c r="H90" s="683"/>
      <c r="I90" s="683"/>
      <c r="J90" s="363"/>
    </row>
    <row r="91" spans="1:10" ht="13.5" thickBot="1">
      <c r="A91" s="684">
        <v>707</v>
      </c>
      <c r="B91" s="685" t="s">
        <v>70</v>
      </c>
      <c r="C91" s="685">
        <v>3</v>
      </c>
      <c r="D91" s="685">
        <v>340638</v>
      </c>
      <c r="E91" s="685" t="s">
        <v>602</v>
      </c>
      <c r="F91" s="685" t="s">
        <v>603</v>
      </c>
      <c r="G91" s="685">
        <v>6</v>
      </c>
      <c r="H91" s="685" t="s">
        <v>28</v>
      </c>
      <c r="I91" s="686">
        <v>0.5</v>
      </c>
      <c r="J91" s="715"/>
    </row>
    <row r="92" spans="1:10" ht="13.5" thickBot="1">
      <c r="A92" s="687">
        <v>710</v>
      </c>
      <c r="B92" s="688" t="s">
        <v>70</v>
      </c>
      <c r="C92" s="688">
        <v>3</v>
      </c>
      <c r="D92" s="688">
        <v>340638</v>
      </c>
      <c r="E92" s="688" t="s">
        <v>602</v>
      </c>
      <c r="F92" s="688" t="s">
        <v>603</v>
      </c>
      <c r="G92" s="688">
        <v>6</v>
      </c>
      <c r="H92" s="688" t="s">
        <v>28</v>
      </c>
      <c r="I92" s="689">
        <v>0.25</v>
      </c>
      <c r="J92" s="363"/>
    </row>
    <row r="93" spans="1:10" ht="13.5" thickBot="1">
      <c r="A93" s="687">
        <v>744</v>
      </c>
      <c r="B93" s="688" t="s">
        <v>70</v>
      </c>
      <c r="C93" s="688">
        <v>3</v>
      </c>
      <c r="D93" s="688">
        <v>340638</v>
      </c>
      <c r="E93" s="688" t="s">
        <v>602</v>
      </c>
      <c r="F93" s="688" t="s">
        <v>603</v>
      </c>
      <c r="G93" s="688">
        <v>6</v>
      </c>
      <c r="H93" s="688" t="s">
        <v>28</v>
      </c>
      <c r="I93" s="689">
        <v>0.25</v>
      </c>
      <c r="J93" s="715"/>
    </row>
    <row r="94" spans="1:10" ht="13.5" thickBot="1">
      <c r="A94" s="699"/>
      <c r="B94" s="699"/>
      <c r="C94" s="699"/>
      <c r="D94" s="699"/>
      <c r="E94" s="699"/>
      <c r="F94" s="699"/>
      <c r="G94" s="699"/>
      <c r="H94" s="699"/>
      <c r="I94" s="700"/>
      <c r="J94" s="363"/>
    </row>
    <row r="95" spans="1:10" ht="13.5" thickBot="1">
      <c r="A95" s="701">
        <v>707</v>
      </c>
      <c r="B95" s="688" t="s">
        <v>70</v>
      </c>
      <c r="C95" s="688">
        <v>3</v>
      </c>
      <c r="D95" s="688" t="s">
        <v>1036</v>
      </c>
      <c r="E95" s="702" t="s">
        <v>946</v>
      </c>
      <c r="F95" s="702" t="s">
        <v>1041</v>
      </c>
      <c r="G95" s="688">
        <v>5</v>
      </c>
      <c r="H95" s="688" t="s">
        <v>28</v>
      </c>
      <c r="I95" s="703">
        <v>0</v>
      </c>
      <c r="J95" s="363"/>
    </row>
    <row r="96" spans="1:10" ht="13.5" thickBot="1">
      <c r="A96" s="710">
        <v>710</v>
      </c>
      <c r="B96" s="711" t="s">
        <v>70</v>
      </c>
      <c r="C96" s="711">
        <v>3</v>
      </c>
      <c r="D96" s="711" t="s">
        <v>1036</v>
      </c>
      <c r="E96" s="702" t="s">
        <v>946</v>
      </c>
      <c r="F96" s="702" t="s">
        <v>1041</v>
      </c>
      <c r="G96" s="688">
        <v>5</v>
      </c>
      <c r="H96" s="688" t="s">
        <v>28</v>
      </c>
      <c r="I96" s="712">
        <v>1</v>
      </c>
      <c r="J96" s="715"/>
    </row>
    <row r="97" spans="1:13" ht="13.5" thickBot="1">
      <c r="A97" s="704"/>
      <c r="B97" s="699"/>
      <c r="C97" s="699"/>
      <c r="D97" s="699"/>
      <c r="E97" s="704"/>
      <c r="F97" s="704"/>
      <c r="G97" s="699"/>
      <c r="H97" s="699"/>
      <c r="I97" s="713"/>
      <c r="J97" s="363"/>
    </row>
    <row r="98" spans="1:13" ht="13.5" thickBot="1">
      <c r="A98" s="710">
        <v>707</v>
      </c>
      <c r="B98" s="711" t="s">
        <v>70</v>
      </c>
      <c r="C98" s="711">
        <v>3</v>
      </c>
      <c r="D98" s="711" t="s">
        <v>1036</v>
      </c>
      <c r="E98" s="714" t="s">
        <v>949</v>
      </c>
      <c r="F98" s="714" t="s">
        <v>1042</v>
      </c>
      <c r="G98" s="711">
        <v>5</v>
      </c>
      <c r="H98" s="711" t="s">
        <v>28</v>
      </c>
      <c r="I98" s="712">
        <v>1</v>
      </c>
      <c r="J98" s="715"/>
    </row>
    <row r="99" spans="1:13" ht="13.5" thickBot="1">
      <c r="A99" s="710">
        <v>710</v>
      </c>
      <c r="B99" s="711" t="s">
        <v>70</v>
      </c>
      <c r="C99" s="711">
        <v>3</v>
      </c>
      <c r="D99" s="711" t="s">
        <v>1036</v>
      </c>
      <c r="E99" s="714" t="s">
        <v>949</v>
      </c>
      <c r="F99" s="714" t="s">
        <v>1042</v>
      </c>
      <c r="G99" s="711">
        <v>5</v>
      </c>
      <c r="H99" s="711" t="s">
        <v>28</v>
      </c>
      <c r="I99" s="712">
        <v>0</v>
      </c>
      <c r="J99" s="363"/>
    </row>
    <row r="100" spans="1:13">
      <c r="A100" s="683"/>
      <c r="B100" s="683"/>
      <c r="C100" s="683"/>
      <c r="D100" s="683"/>
      <c r="E100" s="683"/>
      <c r="F100" s="683"/>
      <c r="G100" s="683"/>
      <c r="H100" s="683"/>
      <c r="I100" s="683"/>
      <c r="J100" s="363"/>
    </row>
    <row r="101" spans="1:13">
      <c r="A101" s="803" t="s">
        <v>652</v>
      </c>
      <c r="B101" s="803"/>
      <c r="C101" s="683"/>
      <c r="D101" s="683"/>
      <c r="E101" s="683"/>
      <c r="F101" s="682" t="s">
        <v>1043</v>
      </c>
      <c r="G101" s="683"/>
      <c r="H101" s="683"/>
      <c r="I101" s="683"/>
      <c r="J101" s="363"/>
    </row>
    <row r="102" spans="1:13" ht="13.5" thickBot="1">
      <c r="A102" s="683"/>
      <c r="B102" s="683"/>
      <c r="C102" s="683"/>
      <c r="D102" s="683"/>
      <c r="E102" s="683"/>
      <c r="F102" s="683"/>
      <c r="G102" s="683"/>
      <c r="H102" s="683"/>
      <c r="I102" s="683"/>
      <c r="J102" s="715"/>
    </row>
    <row r="103" spans="1:13" ht="13.5" thickBot="1">
      <c r="A103" s="684">
        <v>717</v>
      </c>
      <c r="B103" s="685" t="s">
        <v>564</v>
      </c>
      <c r="C103" s="685">
        <v>1</v>
      </c>
      <c r="D103" s="685">
        <v>210601</v>
      </c>
      <c r="E103" s="685" t="s">
        <v>639</v>
      </c>
      <c r="F103" s="685" t="s">
        <v>566</v>
      </c>
      <c r="G103" s="685">
        <v>5</v>
      </c>
      <c r="H103" s="685" t="s">
        <v>1029</v>
      </c>
      <c r="I103" s="686">
        <v>0.5</v>
      </c>
      <c r="J103" s="363"/>
    </row>
    <row r="104" spans="1:13" ht="13.5" thickBot="1">
      <c r="A104" s="687">
        <v>749</v>
      </c>
      <c r="B104" s="688" t="s">
        <v>564</v>
      </c>
      <c r="C104" s="688">
        <v>1</v>
      </c>
      <c r="D104" s="688">
        <v>210601</v>
      </c>
      <c r="E104" s="688" t="s">
        <v>639</v>
      </c>
      <c r="F104" s="688" t="s">
        <v>566</v>
      </c>
      <c r="G104" s="688">
        <v>5</v>
      </c>
      <c r="H104" s="688" t="s">
        <v>1029</v>
      </c>
      <c r="I104" s="689">
        <v>0.5</v>
      </c>
      <c r="J104" s="363"/>
    </row>
    <row r="105" spans="1:13" ht="13.5" thickBot="1">
      <c r="A105" s="699"/>
      <c r="B105" s="699"/>
      <c r="C105" s="699"/>
      <c r="D105" s="699"/>
      <c r="E105" s="699"/>
      <c r="F105" s="699"/>
      <c r="G105" s="699"/>
      <c r="H105" s="699"/>
      <c r="I105" s="700"/>
      <c r="J105" s="715"/>
    </row>
    <row r="106" spans="1:13" ht="13.5" thickBot="1">
      <c r="A106" s="687">
        <v>717</v>
      </c>
      <c r="B106" s="688" t="s">
        <v>564</v>
      </c>
      <c r="C106" s="688">
        <v>1</v>
      </c>
      <c r="D106" s="688">
        <v>210602</v>
      </c>
      <c r="E106" s="688" t="s">
        <v>641</v>
      </c>
      <c r="F106" s="688" t="s">
        <v>567</v>
      </c>
      <c r="G106" s="688">
        <v>5</v>
      </c>
      <c r="H106" s="688" t="s">
        <v>1029</v>
      </c>
      <c r="I106" s="689">
        <v>0.5</v>
      </c>
      <c r="J106" s="363"/>
    </row>
    <row r="107" spans="1:13" ht="13.5" thickBot="1">
      <c r="A107" s="687">
        <v>749</v>
      </c>
      <c r="B107" s="688" t="s">
        <v>564</v>
      </c>
      <c r="C107" s="688">
        <v>1</v>
      </c>
      <c r="D107" s="688">
        <v>210602</v>
      </c>
      <c r="E107" s="688" t="s">
        <v>641</v>
      </c>
      <c r="F107" s="688" t="s">
        <v>567</v>
      </c>
      <c r="G107" s="688">
        <v>5</v>
      </c>
      <c r="H107" s="688" t="s">
        <v>1029</v>
      </c>
      <c r="I107" s="689">
        <v>0.5</v>
      </c>
    </row>
    <row r="108" spans="1:13" ht="13.5" thickBot="1">
      <c r="A108" s="699"/>
      <c r="B108" s="699"/>
      <c r="C108" s="699"/>
      <c r="D108" s="699"/>
      <c r="E108" s="699"/>
      <c r="F108" s="699"/>
      <c r="G108" s="699"/>
      <c r="H108" s="699"/>
      <c r="I108" s="700"/>
    </row>
    <row r="109" spans="1:13" ht="13.5" thickBot="1">
      <c r="A109" s="687">
        <v>717</v>
      </c>
      <c r="B109" s="688" t="s">
        <v>564</v>
      </c>
      <c r="C109" s="688">
        <v>1</v>
      </c>
      <c r="D109" s="688">
        <v>210603</v>
      </c>
      <c r="E109" s="688" t="s">
        <v>642</v>
      </c>
      <c r="F109" s="688" t="s">
        <v>568</v>
      </c>
      <c r="G109" s="688">
        <v>5</v>
      </c>
      <c r="H109" s="688" t="s">
        <v>1029</v>
      </c>
      <c r="I109" s="689">
        <v>0.5</v>
      </c>
      <c r="J109" s="717"/>
      <c r="K109" s="718"/>
      <c r="L109" s="115"/>
      <c r="M109" s="378"/>
    </row>
    <row r="110" spans="1:13" ht="13.5" thickBot="1">
      <c r="A110" s="687">
        <v>749</v>
      </c>
      <c r="B110" s="688" t="s">
        <v>564</v>
      </c>
      <c r="C110" s="688">
        <v>1</v>
      </c>
      <c r="D110" s="688">
        <v>210603</v>
      </c>
      <c r="E110" s="688" t="s">
        <v>642</v>
      </c>
      <c r="F110" s="688" t="s">
        <v>568</v>
      </c>
      <c r="G110" s="688">
        <v>5</v>
      </c>
      <c r="H110" s="688" t="s">
        <v>1029</v>
      </c>
      <c r="I110" s="689">
        <v>0.5</v>
      </c>
      <c r="J110" s="363"/>
      <c r="K110" s="363"/>
      <c r="L110" s="363"/>
      <c r="M110" s="363"/>
    </row>
    <row r="111" spans="1:13" ht="13.5" thickBot="1">
      <c r="A111" s="699"/>
      <c r="B111" s="699"/>
      <c r="C111" s="699"/>
      <c r="D111" s="699"/>
      <c r="E111" s="699"/>
      <c r="F111" s="699"/>
      <c r="G111" s="699"/>
      <c r="H111" s="699"/>
      <c r="I111" s="700"/>
      <c r="J111" s="719"/>
      <c r="K111" s="720"/>
      <c r="L111" s="720"/>
      <c r="M111" s="721"/>
    </row>
    <row r="112" spans="1:13" ht="13.5" thickBot="1">
      <c r="A112" s="687">
        <v>717</v>
      </c>
      <c r="B112" s="688" t="s">
        <v>564</v>
      </c>
      <c r="C112" s="688">
        <v>1</v>
      </c>
      <c r="D112" s="688">
        <v>210625</v>
      </c>
      <c r="E112" s="688" t="s">
        <v>643</v>
      </c>
      <c r="F112" s="688" t="s">
        <v>1044</v>
      </c>
      <c r="G112" s="688">
        <v>5</v>
      </c>
      <c r="H112" s="688" t="s">
        <v>1029</v>
      </c>
      <c r="I112" s="689">
        <v>1</v>
      </c>
      <c r="J112" s="719"/>
      <c r="K112" s="720"/>
      <c r="L112" s="720"/>
      <c r="M112" s="721"/>
    </row>
    <row r="113" spans="1:13" ht="13.5" thickBot="1">
      <c r="A113" s="687">
        <v>744</v>
      </c>
      <c r="B113" s="688" t="s">
        <v>564</v>
      </c>
      <c r="C113" s="688">
        <v>1</v>
      </c>
      <c r="D113" s="688">
        <v>210625</v>
      </c>
      <c r="E113" s="688" t="s">
        <v>643</v>
      </c>
      <c r="F113" s="688" t="s">
        <v>569</v>
      </c>
      <c r="G113" s="688">
        <v>5</v>
      </c>
      <c r="H113" s="688" t="s">
        <v>1029</v>
      </c>
      <c r="I113" s="689">
        <v>0</v>
      </c>
      <c r="J113" s="719"/>
      <c r="K113" s="720"/>
      <c r="L113" s="720"/>
      <c r="M113" s="721"/>
    </row>
    <row r="114" spans="1:13" ht="13.5" thickBot="1">
      <c r="A114" s="699"/>
      <c r="B114" s="699"/>
      <c r="C114" s="699"/>
      <c r="D114" s="699"/>
      <c r="E114" s="699"/>
      <c r="F114" s="699"/>
      <c r="G114" s="699"/>
      <c r="H114" s="699"/>
      <c r="I114" s="700"/>
      <c r="J114" s="719"/>
      <c r="K114" s="720"/>
      <c r="L114" s="720"/>
      <c r="M114" s="721"/>
    </row>
    <row r="115" spans="1:13" ht="13.5" thickBot="1">
      <c r="A115" s="687">
        <v>701</v>
      </c>
      <c r="B115" s="688" t="s">
        <v>564</v>
      </c>
      <c r="C115" s="688">
        <v>1</v>
      </c>
      <c r="D115" s="688">
        <v>210627</v>
      </c>
      <c r="E115" s="688" t="s">
        <v>644</v>
      </c>
      <c r="F115" s="688" t="s">
        <v>570</v>
      </c>
      <c r="G115" s="688">
        <v>5</v>
      </c>
      <c r="H115" s="688" t="s">
        <v>1029</v>
      </c>
      <c r="I115" s="689">
        <v>1</v>
      </c>
      <c r="J115" s="719"/>
      <c r="K115" s="720"/>
      <c r="L115" s="720"/>
      <c r="M115" s="721"/>
    </row>
    <row r="116" spans="1:13" ht="13.5" thickBot="1">
      <c r="A116" s="699"/>
      <c r="B116" s="699"/>
      <c r="C116" s="699"/>
      <c r="D116" s="699"/>
      <c r="E116" s="699"/>
      <c r="F116" s="699"/>
      <c r="G116" s="699"/>
      <c r="H116" s="699"/>
      <c r="I116" s="700"/>
      <c r="J116" s="719"/>
      <c r="K116" s="720"/>
      <c r="L116" s="720"/>
      <c r="M116" s="721"/>
    </row>
    <row r="117" spans="1:13" ht="13.5" thickBot="1">
      <c r="A117" s="687">
        <v>717</v>
      </c>
      <c r="B117" s="688" t="s">
        <v>564</v>
      </c>
      <c r="C117" s="688">
        <v>1</v>
      </c>
      <c r="D117" s="688">
        <v>210629</v>
      </c>
      <c r="E117" s="688" t="s">
        <v>707</v>
      </c>
      <c r="F117" s="688" t="s">
        <v>572</v>
      </c>
      <c r="G117" s="688">
        <v>5</v>
      </c>
      <c r="H117" s="688" t="s">
        <v>1029</v>
      </c>
      <c r="I117" s="689">
        <v>0.5</v>
      </c>
      <c r="J117" s="719"/>
      <c r="K117" s="720"/>
      <c r="L117" s="720"/>
      <c r="M117" s="721"/>
    </row>
    <row r="118" spans="1:13" ht="13.5" thickBot="1">
      <c r="A118" s="687">
        <v>749</v>
      </c>
      <c r="B118" s="688" t="s">
        <v>564</v>
      </c>
      <c r="C118" s="688">
        <v>1</v>
      </c>
      <c r="D118" s="688">
        <v>210629</v>
      </c>
      <c r="E118" s="688" t="s">
        <v>707</v>
      </c>
      <c r="F118" s="688" t="s">
        <v>572</v>
      </c>
      <c r="G118" s="688">
        <v>5</v>
      </c>
      <c r="H118" s="688" t="s">
        <v>1029</v>
      </c>
      <c r="I118" s="689">
        <v>0.5</v>
      </c>
      <c r="J118" s="719"/>
      <c r="K118" s="720"/>
      <c r="L118" s="720"/>
      <c r="M118" s="721"/>
    </row>
    <row r="119" spans="1:13" ht="13.5" thickBot="1">
      <c r="A119" s="699"/>
      <c r="B119" s="699"/>
      <c r="C119" s="699"/>
      <c r="D119" s="699"/>
      <c r="E119" s="699"/>
      <c r="F119" s="699"/>
      <c r="G119" s="699"/>
      <c r="H119" s="699"/>
      <c r="I119" s="700"/>
      <c r="J119" s="719"/>
      <c r="K119" s="720"/>
      <c r="L119" s="720"/>
      <c r="M119" s="721"/>
    </row>
    <row r="120" spans="1:13" ht="13.5" thickBot="1">
      <c r="A120" s="687">
        <v>717</v>
      </c>
      <c r="B120" s="688" t="s">
        <v>564</v>
      </c>
      <c r="C120" s="688">
        <v>2</v>
      </c>
      <c r="D120" s="688">
        <v>210626</v>
      </c>
      <c r="E120" s="688" t="s">
        <v>646</v>
      </c>
      <c r="F120" s="688" t="s">
        <v>573</v>
      </c>
      <c r="G120" s="688">
        <v>5</v>
      </c>
      <c r="H120" s="688" t="s">
        <v>1029</v>
      </c>
      <c r="I120" s="689">
        <v>1</v>
      </c>
      <c r="J120" s="719"/>
      <c r="K120" s="720"/>
      <c r="L120" s="720"/>
      <c r="M120" s="721"/>
    </row>
    <row r="121" spans="1:13" ht="13.5" thickBot="1">
      <c r="A121" s="699"/>
      <c r="B121" s="699"/>
      <c r="C121" s="699"/>
      <c r="D121" s="699"/>
      <c r="E121" s="699"/>
      <c r="F121" s="699"/>
      <c r="G121" s="699"/>
      <c r="H121" s="699"/>
      <c r="I121" s="700"/>
      <c r="J121" s="722"/>
      <c r="K121" s="721"/>
      <c r="L121" s="721"/>
      <c r="M121" s="723"/>
    </row>
    <row r="122" spans="1:13" ht="13.5" thickBot="1">
      <c r="A122" s="687">
        <v>702</v>
      </c>
      <c r="B122" s="688" t="s">
        <v>564</v>
      </c>
      <c r="C122" s="688">
        <v>2</v>
      </c>
      <c r="D122" s="688">
        <v>210628</v>
      </c>
      <c r="E122" s="688" t="s">
        <v>647</v>
      </c>
      <c r="F122" s="688" t="s">
        <v>571</v>
      </c>
      <c r="G122" s="688">
        <v>5</v>
      </c>
      <c r="H122" s="688" t="s">
        <v>1029</v>
      </c>
      <c r="I122" s="689">
        <v>0.33329999999999999</v>
      </c>
      <c r="J122" s="719"/>
      <c r="K122" s="720"/>
      <c r="L122" s="720"/>
      <c r="M122" s="724"/>
    </row>
    <row r="123" spans="1:13" ht="13.5" thickBot="1">
      <c r="A123" s="687">
        <v>729</v>
      </c>
      <c r="B123" s="688" t="s">
        <v>564</v>
      </c>
      <c r="C123" s="688">
        <v>2</v>
      </c>
      <c r="D123" s="688">
        <v>210628</v>
      </c>
      <c r="E123" s="688" t="s">
        <v>647</v>
      </c>
      <c r="F123" s="688" t="s">
        <v>571</v>
      </c>
      <c r="G123" s="688">
        <v>5</v>
      </c>
      <c r="H123" s="688" t="s">
        <v>1029</v>
      </c>
      <c r="I123" s="689">
        <v>0.33329999999999999</v>
      </c>
    </row>
    <row r="124" spans="1:13" ht="13.5" thickBot="1">
      <c r="A124" s="687">
        <v>749</v>
      </c>
      <c r="B124" s="688" t="s">
        <v>564</v>
      </c>
      <c r="C124" s="688">
        <v>2</v>
      </c>
      <c r="D124" s="688">
        <v>210628</v>
      </c>
      <c r="E124" s="688" t="s">
        <v>647</v>
      </c>
      <c r="F124" s="688" t="s">
        <v>571</v>
      </c>
      <c r="G124" s="688">
        <v>5</v>
      </c>
      <c r="H124" s="688" t="s">
        <v>1029</v>
      </c>
      <c r="I124" s="689">
        <v>0.33329999999999999</v>
      </c>
    </row>
    <row r="125" spans="1:13" ht="13.5" thickBot="1">
      <c r="A125" s="699"/>
      <c r="B125" s="699"/>
      <c r="C125" s="699"/>
      <c r="D125" s="699"/>
      <c r="E125" s="699"/>
      <c r="F125" s="699"/>
      <c r="G125" s="699"/>
      <c r="H125" s="699"/>
      <c r="I125" s="700"/>
    </row>
    <row r="126" spans="1:13" ht="13.5" thickBot="1">
      <c r="A126" s="687">
        <v>717</v>
      </c>
      <c r="B126" s="688" t="s">
        <v>564</v>
      </c>
      <c r="C126" s="688">
        <v>2</v>
      </c>
      <c r="D126" s="688">
        <v>210630</v>
      </c>
      <c r="E126" s="688" t="s">
        <v>648</v>
      </c>
      <c r="F126" s="688" t="s">
        <v>574</v>
      </c>
      <c r="G126" s="688">
        <v>5</v>
      </c>
      <c r="H126" s="688" t="s">
        <v>1029</v>
      </c>
      <c r="I126" s="689">
        <v>0.5</v>
      </c>
    </row>
    <row r="127" spans="1:13" ht="13.5" thickBot="1">
      <c r="A127" s="687">
        <v>749</v>
      </c>
      <c r="B127" s="688" t="s">
        <v>564</v>
      </c>
      <c r="C127" s="688">
        <v>2</v>
      </c>
      <c r="D127" s="688">
        <v>210630</v>
      </c>
      <c r="E127" s="688" t="s">
        <v>648</v>
      </c>
      <c r="F127" s="688" t="s">
        <v>574</v>
      </c>
      <c r="G127" s="688">
        <v>5</v>
      </c>
      <c r="H127" s="688" t="s">
        <v>1029</v>
      </c>
      <c r="I127" s="689">
        <v>0.5</v>
      </c>
    </row>
    <row r="129" spans="1:13" ht="15">
      <c r="A129" s="731" t="s">
        <v>1047</v>
      </c>
    </row>
    <row r="130" spans="1:13" ht="13.5" thickBot="1"/>
    <row r="131" spans="1:13">
      <c r="A131" s="725"/>
      <c r="B131" s="804" t="s">
        <v>0</v>
      </c>
      <c r="C131" s="804" t="s">
        <v>481</v>
      </c>
      <c r="D131" s="804" t="s">
        <v>482</v>
      </c>
      <c r="E131" s="804" t="s">
        <v>1045</v>
      </c>
      <c r="F131" s="804"/>
      <c r="G131" s="804" t="s">
        <v>553</v>
      </c>
      <c r="H131" s="804" t="s">
        <v>1</v>
      </c>
      <c r="I131" s="806" t="s">
        <v>578</v>
      </c>
      <c r="J131" s="806" t="s">
        <v>552</v>
      </c>
      <c r="L131"/>
      <c r="M131"/>
    </row>
    <row r="132" spans="1:13" ht="13.5" thickBot="1">
      <c r="A132" s="726" t="s">
        <v>480</v>
      </c>
      <c r="B132" s="805"/>
      <c r="C132" s="805"/>
      <c r="D132" s="805"/>
      <c r="E132" s="805"/>
      <c r="F132" s="805"/>
      <c r="G132" s="805"/>
      <c r="H132" s="805"/>
      <c r="I132" s="807"/>
      <c r="J132" s="807"/>
      <c r="L132"/>
      <c r="M132"/>
    </row>
    <row r="133" spans="1:13" ht="13.5" thickBot="1">
      <c r="A133" s="691"/>
      <c r="B133" s="691"/>
      <c r="C133" s="691"/>
      <c r="D133" s="691"/>
      <c r="E133" s="691"/>
      <c r="F133" s="699"/>
      <c r="G133" s="691"/>
      <c r="H133" s="691"/>
      <c r="I133" s="691"/>
      <c r="J133" s="691"/>
      <c r="L133"/>
      <c r="M133"/>
    </row>
    <row r="134" spans="1:13" ht="13.5" thickBot="1">
      <c r="A134" s="687">
        <v>701</v>
      </c>
      <c r="B134" s="688" t="s">
        <v>24</v>
      </c>
      <c r="C134" s="688">
        <v>8</v>
      </c>
      <c r="D134" s="688">
        <v>340284</v>
      </c>
      <c r="E134" s="688" t="s">
        <v>26</v>
      </c>
      <c r="F134" s="688" t="s">
        <v>1048</v>
      </c>
      <c r="G134" s="688">
        <v>6</v>
      </c>
      <c r="H134" s="688" t="s">
        <v>28</v>
      </c>
      <c r="I134" s="728">
        <v>0.1053</v>
      </c>
      <c r="J134" s="727">
        <v>6</v>
      </c>
      <c r="L134"/>
      <c r="M134"/>
    </row>
    <row r="135" spans="1:13" ht="13.5" thickBot="1">
      <c r="A135" s="687">
        <v>707</v>
      </c>
      <c r="B135" s="688" t="s">
        <v>24</v>
      </c>
      <c r="C135" s="688">
        <v>8</v>
      </c>
      <c r="D135" s="688">
        <v>340284</v>
      </c>
      <c r="E135" s="688" t="s">
        <v>26</v>
      </c>
      <c r="F135" s="688" t="s">
        <v>1048</v>
      </c>
      <c r="G135" s="688">
        <v>6</v>
      </c>
      <c r="H135" s="688" t="s">
        <v>28</v>
      </c>
      <c r="I135" s="728">
        <v>7.8899999999999998E-2</v>
      </c>
      <c r="J135" s="727">
        <v>4.5</v>
      </c>
      <c r="L135"/>
      <c r="M135"/>
    </row>
    <row r="136" spans="1:13" ht="13.5" thickBot="1">
      <c r="A136" s="687">
        <v>710</v>
      </c>
      <c r="B136" s="688" t="s">
        <v>24</v>
      </c>
      <c r="C136" s="688">
        <v>8</v>
      </c>
      <c r="D136" s="688">
        <v>340284</v>
      </c>
      <c r="E136" s="688" t="s">
        <v>26</v>
      </c>
      <c r="F136" s="688" t="s">
        <v>1048</v>
      </c>
      <c r="G136" s="688">
        <v>6</v>
      </c>
      <c r="H136" s="688" t="s">
        <v>28</v>
      </c>
      <c r="I136" s="728">
        <v>2.63E-2</v>
      </c>
      <c r="J136" s="727">
        <v>1.5</v>
      </c>
      <c r="L136"/>
      <c r="M136"/>
    </row>
    <row r="137" spans="1:13" ht="13.5" thickBot="1">
      <c r="A137" s="687">
        <v>713</v>
      </c>
      <c r="B137" s="688" t="s">
        <v>24</v>
      </c>
      <c r="C137" s="688">
        <v>8</v>
      </c>
      <c r="D137" s="688">
        <v>340284</v>
      </c>
      <c r="E137" s="688" t="s">
        <v>26</v>
      </c>
      <c r="F137" s="688" t="s">
        <v>1048</v>
      </c>
      <c r="G137" s="688">
        <v>6</v>
      </c>
      <c r="H137" s="688" t="s">
        <v>28</v>
      </c>
      <c r="I137" s="728">
        <v>1.7500000000000002E-2</v>
      </c>
      <c r="J137" s="727">
        <v>1</v>
      </c>
      <c r="L137"/>
      <c r="M137"/>
    </row>
    <row r="138" spans="1:13" ht="13.5" thickBot="1">
      <c r="A138" s="687">
        <v>717</v>
      </c>
      <c r="B138" s="688" t="s">
        <v>24</v>
      </c>
      <c r="C138" s="688">
        <v>8</v>
      </c>
      <c r="D138" s="688">
        <v>340284</v>
      </c>
      <c r="E138" s="688" t="s">
        <v>26</v>
      </c>
      <c r="F138" s="688" t="s">
        <v>1048</v>
      </c>
      <c r="G138" s="688">
        <v>6</v>
      </c>
      <c r="H138" s="688" t="s">
        <v>28</v>
      </c>
      <c r="I138" s="728">
        <v>0.28070000000000001</v>
      </c>
      <c r="J138" s="727">
        <v>16</v>
      </c>
      <c r="L138"/>
      <c r="M138"/>
    </row>
    <row r="139" spans="1:13" ht="13.5" thickBot="1">
      <c r="A139" s="687">
        <v>729</v>
      </c>
      <c r="B139" s="688" t="s">
        <v>24</v>
      </c>
      <c r="C139" s="688">
        <v>8</v>
      </c>
      <c r="D139" s="688">
        <v>340284</v>
      </c>
      <c r="E139" s="688" t="s">
        <v>26</v>
      </c>
      <c r="F139" s="688" t="s">
        <v>1048</v>
      </c>
      <c r="G139" s="688">
        <v>6</v>
      </c>
      <c r="H139" s="688" t="s">
        <v>28</v>
      </c>
      <c r="I139" s="728">
        <v>5.2600000000000001E-2</v>
      </c>
      <c r="J139" s="727">
        <v>3</v>
      </c>
      <c r="L139"/>
      <c r="M139"/>
    </row>
    <row r="140" spans="1:13" ht="13.5" thickBot="1">
      <c r="A140" s="687">
        <v>732</v>
      </c>
      <c r="B140" s="688" t="s">
        <v>24</v>
      </c>
      <c r="C140" s="688">
        <v>8</v>
      </c>
      <c r="D140" s="688">
        <v>340284</v>
      </c>
      <c r="E140" s="688" t="s">
        <v>26</v>
      </c>
      <c r="F140" s="688" t="s">
        <v>1048</v>
      </c>
      <c r="G140" s="688">
        <v>6</v>
      </c>
      <c r="H140" s="688" t="s">
        <v>28</v>
      </c>
      <c r="I140" s="728">
        <v>0.12280000000000001</v>
      </c>
      <c r="J140" s="727">
        <v>7</v>
      </c>
      <c r="L140"/>
      <c r="M140"/>
    </row>
    <row r="141" spans="1:13" ht="13.5" thickBot="1">
      <c r="A141" s="687">
        <v>749</v>
      </c>
      <c r="B141" s="688" t="s">
        <v>24</v>
      </c>
      <c r="C141" s="688">
        <v>8</v>
      </c>
      <c r="D141" s="688">
        <v>340284</v>
      </c>
      <c r="E141" s="688" t="s">
        <v>26</v>
      </c>
      <c r="F141" s="688" t="s">
        <v>1048</v>
      </c>
      <c r="G141" s="688">
        <v>6</v>
      </c>
      <c r="H141" s="688" t="s">
        <v>28</v>
      </c>
      <c r="I141" s="728">
        <v>0.1053</v>
      </c>
      <c r="J141" s="727">
        <v>6</v>
      </c>
      <c r="L141"/>
      <c r="M141"/>
    </row>
    <row r="142" spans="1:13" ht="13.5" thickBot="1">
      <c r="A142" s="687">
        <v>756</v>
      </c>
      <c r="B142" s="688" t="s">
        <v>24</v>
      </c>
      <c r="C142" s="688">
        <v>8</v>
      </c>
      <c r="D142" s="688">
        <v>340284</v>
      </c>
      <c r="E142" s="688" t="s">
        <v>26</v>
      </c>
      <c r="F142" s="688" t="s">
        <v>1048</v>
      </c>
      <c r="G142" s="688">
        <v>6</v>
      </c>
      <c r="H142" s="688" t="s">
        <v>28</v>
      </c>
      <c r="I142" s="728">
        <v>0.21049999999999999</v>
      </c>
      <c r="J142" s="727">
        <v>12</v>
      </c>
      <c r="L142"/>
      <c r="M142"/>
    </row>
    <row r="143" spans="1:13" ht="13.5" thickBot="1">
      <c r="A143" s="808"/>
      <c r="B143" s="809"/>
      <c r="C143" s="809"/>
      <c r="D143" s="809"/>
      <c r="E143" s="809"/>
      <c r="F143" s="809"/>
      <c r="G143" s="809"/>
      <c r="H143" s="810"/>
      <c r="I143" s="729">
        <v>1</v>
      </c>
      <c r="J143" s="727">
        <v>57</v>
      </c>
      <c r="L143"/>
      <c r="M143"/>
    </row>
    <row r="145" spans="1:1" ht="15">
      <c r="A145" s="730" t="s">
        <v>1046</v>
      </c>
    </row>
  </sheetData>
  <mergeCells count="12">
    <mergeCell ref="J131:J132"/>
    <mergeCell ref="A143:H143"/>
    <mergeCell ref="F131:F132"/>
    <mergeCell ref="G131:G132"/>
    <mergeCell ref="H131:H132"/>
    <mergeCell ref="I131:I132"/>
    <mergeCell ref="E131:E132"/>
    <mergeCell ref="A83:B83"/>
    <mergeCell ref="A101:B101"/>
    <mergeCell ref="B131:B132"/>
    <mergeCell ref="C131:C132"/>
    <mergeCell ref="D131:D132"/>
  </mergeCells>
  <pageMargins left="0.51181102362204722" right="0.51181102362204722" top="0.55118110236220474" bottom="0.35433070866141736" header="0.31496062992125984" footer="0.31496062992125984"/>
  <pageSetup paperSize="9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15</vt:i4>
      </vt:variant>
    </vt:vector>
  </HeadingPairs>
  <TitlesOfParts>
    <vt:vector size="33" baseType="lpstr">
      <vt:lpstr>Caratula</vt:lpstr>
      <vt:lpstr>Ordre_titulacions_2020_21</vt:lpstr>
      <vt:lpstr>Ordre_depts_2020_21_tit_codi</vt:lpstr>
      <vt:lpstr>Noves_assig</vt:lpstr>
      <vt:lpstr>Evolucio encarrec departaments</vt:lpstr>
      <vt:lpstr>Dept-tit-subtotals</vt:lpstr>
      <vt:lpstr>Quadres_Punts_T_D_pct_2019_20</vt:lpstr>
      <vt:lpstr>20-21-TFG-TFM-PEX-EPS Distrib</vt:lpstr>
      <vt:lpstr>Assig_compartides_depts</vt:lpstr>
      <vt:lpstr>Laborat 19_20</vt:lpstr>
      <vt:lpstr>SOAC-ACAP-20-21</vt:lpstr>
      <vt:lpstr>Ordre_depts_format_UPC</vt:lpstr>
      <vt:lpstr>Titulacions</vt:lpstr>
      <vt:lpstr>Unitats academiques</vt:lpstr>
      <vt:lpstr>Full3</vt:lpstr>
      <vt:lpstr>Full4</vt:lpstr>
      <vt:lpstr>Full6</vt:lpstr>
      <vt:lpstr>EPS-2020</vt:lpstr>
      <vt:lpstr>'20-21-TFG-TFM-PEX-EPS Distrib'!Área_de_impresión</vt:lpstr>
      <vt:lpstr>Assig_compartides_depts!Área_de_impresión</vt:lpstr>
      <vt:lpstr>'Dept-tit-subtotals'!Área_de_impresión</vt:lpstr>
      <vt:lpstr>'Evolucio encarrec departaments'!Área_de_impresión</vt:lpstr>
      <vt:lpstr>'Laborat 19_20'!Área_de_impresión</vt:lpstr>
      <vt:lpstr>Noves_assig!Área_de_impresión</vt:lpstr>
      <vt:lpstr>Ordre_depts_2020_21_tit_codi!Área_de_impresión</vt:lpstr>
      <vt:lpstr>Ordre_titulacions_2020_21!Área_de_impresión</vt:lpstr>
      <vt:lpstr>Quadres_Punts_T_D_pct_2019_20!Área_de_impresión</vt:lpstr>
      <vt:lpstr>'SOAC-ACAP-20-21'!Área_de_impresión</vt:lpstr>
      <vt:lpstr>Titulacions!Área_de_impresión</vt:lpstr>
      <vt:lpstr>'Dept-tit-subtotals'!Títulos_a_imprimir</vt:lpstr>
      <vt:lpstr>Ordre_depts_2020_21_tit_codi!Títulos_a_imprimir</vt:lpstr>
      <vt:lpstr>Ordre_titulacions_2020_21!Títulos_a_imprimir</vt:lpstr>
      <vt:lpstr>Titulacions!Títulos_a_imprimir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Perez</dc:creator>
  <cp:lastModifiedBy>usuario</cp:lastModifiedBy>
  <cp:lastPrinted>2020-02-20T17:45:11Z</cp:lastPrinted>
  <dcterms:created xsi:type="dcterms:W3CDTF">2015-02-12T18:14:47Z</dcterms:created>
  <dcterms:modified xsi:type="dcterms:W3CDTF">2020-02-20T23:12:11Z</dcterms:modified>
</cp:coreProperties>
</file>